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설정" sheetId="2" state="visible" r:id="rId4"/>
    <sheet name="일일기록" sheetId="3" state="visible" r:id="rId5"/>
    <sheet name="일지(인쇄)" sheetId="4" state="visible" r:id="rId6"/>
    <sheet name="월집계" sheetId="5" state="visible" r:id="rId7"/>
  </sheets>
  <definedNames>
    <definedName function="false" hidden="false" localSheetId="2" name="_xlnm.Print_Titles" vbProcedure="false">일일기록!$4:$5</definedName>
    <definedName function="false" hidden="false" localSheetId="3" name="_xlnm.Print_Area" vbProcedure="false">'일지(인쇄)'!$A$1:$I$28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<sst xmlns="http://schemas.openxmlformats.org/spreadsheetml/2006/main" count="162" uniqueCount="144">
  <si>
    <r>
      <rPr>
        <b val="true"/>
        <sz val="14"/>
        <color rgb="FFFFFFFF"/>
        <rFont val="Noto Sans CJK SC"/>
        <family val="2"/>
      </rPr>
      <t xml:space="preserve">일일 업무일지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사용법</t>
    </r>
  </si>
  <si>
    <t xml:space="preserve">이 양식은</t>
  </si>
  <si>
    <r>
      <rPr>
        <sz val="10"/>
        <color rgb="FF1A1A1A"/>
        <rFont val="Noto Sans CJK SC"/>
        <family val="2"/>
      </rPr>
      <t xml:space="preserve">새봄메디가 만들어 무료로 드리는 양식입니다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그대로 쓰셔도 되고 고쳐 쓰셔도 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</si>
  <si>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정형외과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마취통증의학과 의원에서 데스크가 매일 쓰는 일지를 기준으로 짰습니다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</si>
  <si>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시트 순서</t>
  </si>
  <si>
    <r>
      <rPr>
        <sz val="10"/>
        <color rgb="FF1A1A1A"/>
        <rFont val="Noto Sans CJK SC"/>
        <family val="2"/>
      </rPr>
      <t xml:space="preserve">설정 → 일일기록 → 일지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인쇄</t>
    </r>
    <r>
      <rPr>
        <sz val="10"/>
        <color rgb="FF1A1A1A"/>
        <rFont val="맑은 고딕"/>
        <family val="0"/>
        <charset val="1"/>
      </rPr>
      <t xml:space="preserve">) → </t>
    </r>
    <r>
      <rPr>
        <sz val="10"/>
        <color rgb="FF1A1A1A"/>
        <rFont val="Noto Sans CJK SC"/>
        <family val="2"/>
      </rPr>
      <t xml:space="preserve">월집계</t>
    </r>
  </si>
  <si>
    <t xml:space="preserve">① 설정</t>
  </si>
  <si>
    <r>
      <rPr>
        <sz val="10"/>
        <color rgb="FF1A1A1A"/>
        <rFont val="Noto Sans CJK SC"/>
        <family val="2"/>
      </rPr>
      <t xml:space="preserve">병원 이름과 해당 월을 넣습니다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시술 이름 네 개와 지출 항목 다섯 개도 여기서 정합니다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</si>
  <si>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고치는 곳은 설정 시트 하나뿐입니다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나머지 시트 머리글이 전부 따라 바뀝니다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</si>
  <si>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② 일일기록</t>
  </si>
  <si>
    <r>
      <rPr>
        <sz val="10"/>
        <color rgb="FF1A1A1A"/>
        <rFont val="Noto Sans CJK SC"/>
        <family val="2"/>
      </rPr>
      <t xml:space="preserve">하루에 한 줄씩 적습니다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노란 칸만 채우시면 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</si>
  <si>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재환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건당진료비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현금 시재는 계산됩니다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손으로 적지 마세요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</si>
  <si>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날짜와 요일은 설정에 넣은 월을 보고 저절로 붙습니다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</si>
  <si>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b val="true"/>
        <sz val="10"/>
        <color rgb="FF082115"/>
        <rFont val="Noto Sans CJK SC"/>
        <family val="2"/>
      </rPr>
      <t xml:space="preserve">③ 일지</t>
    </r>
    <r>
      <rPr>
        <b val="true"/>
        <sz val="10"/>
        <color rgb="FF082115"/>
        <rFont val="맑은 고딕"/>
        <family val="0"/>
        <charset val="1"/>
      </rPr>
      <t xml:space="preserve">(</t>
    </r>
    <r>
      <rPr>
        <b val="true"/>
        <sz val="10"/>
        <color rgb="FF082115"/>
        <rFont val="Noto Sans CJK SC"/>
        <family val="2"/>
      </rPr>
      <t xml:space="preserve">인쇄</t>
    </r>
    <r>
      <rPr>
        <b val="true"/>
        <sz val="10"/>
        <color rgb="FF082115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</si>
  <si>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맨 위 노란 칸에 날짜</t>
    </r>
    <r>
      <rPr>
        <sz val="10"/>
        <color rgb="FF1A1A1A"/>
        <rFont val="맑은 고딕"/>
        <family val="0"/>
        <charset val="1"/>
      </rPr>
      <t xml:space="preserve">(1~31)</t>
    </r>
    <r>
      <rPr>
        <sz val="10"/>
        <color rgb="FF1A1A1A"/>
        <rFont val="Noto Sans CJK SC"/>
        <family val="2"/>
      </rPr>
      <t xml:space="preserve">를 넣으면 그날 일지가 한 장으로 뜹니다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</si>
  <si>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결재란이 들어 있어 그대로 인쇄해서 올리시면 됩니다</t>
    </r>
    <r>
      <rPr>
        <sz val="10"/>
        <color rgb="FF1A1A1A"/>
        <rFont val="맑은 고딕"/>
        <family val="0"/>
        <charset val="1"/>
      </rPr>
      <t xml:space="preserve">. A4 </t>
    </r>
    <r>
      <rPr>
        <sz val="10"/>
        <color rgb="FF1A1A1A"/>
        <rFont val="Noto Sans CJK SC"/>
        <family val="2"/>
      </rPr>
      <t xml:space="preserve">한 장에 맞춰 뒀습니다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</si>
  <si>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④ 월집계</t>
  </si>
  <si>
    <r>
      <rPr>
        <sz val="10"/>
        <color rgb="FF1A1A1A"/>
        <rFont val="Noto Sans CJK SC"/>
        <family val="2"/>
      </rPr>
      <t xml:space="preserve">한 달치가 전부 합산됩니다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따로 옮겨 적지 않습니다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</si>
  <si>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신환 비율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일평균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시술별 건수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현금 시재 합계가 한 화면에 나옵니다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</si>
  <si>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다음 달</t>
  </si>
  <si>
    <r>
      <rPr>
        <sz val="10"/>
        <color rgb="FF1A1A1A"/>
        <rFont val="Noto Sans CJK SC"/>
        <family val="2"/>
      </rPr>
      <t xml:space="preserve">이 파일을 복사해서 설정의 월만 바꾸시면 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한 파일이 한 달입니다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</si>
  <si>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고쳐 쓰기</t>
  </si>
  <si>
    <r>
      <rPr>
        <sz val="10"/>
        <color rgb="FF1A1A1A"/>
        <rFont val="Noto Sans CJK SC"/>
        <family val="2"/>
      </rPr>
      <t xml:space="preserve">이 파일은 잠겨 있지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병원에 맞게 고쳐 쓰시라고 만든 양식입니다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</si>
  <si>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시술은 여섯 가지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수납</t>
    </r>
    <r>
      <rPr>
        <sz val="10"/>
        <color rgb="FF1A1A1A"/>
        <rFont val="맑은 고딕"/>
        <family val="0"/>
        <charset val="1"/>
      </rPr>
      <t xml:space="preserve">·</t>
    </r>
    <r>
      <rPr>
        <sz val="10"/>
        <color rgb="FF1A1A1A"/>
        <rFont val="Noto Sans CJK SC"/>
        <family val="2"/>
      </rPr>
      <t xml:space="preserve">지출은 일곱 가지까지 적을 수 있습니다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안 쓰는 칸은 설정에서 비워 두십시오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</si>
  <si>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항목 이름은 그냥 고쳐 쓰셔도 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일지와 월집계 머리글이 전부 따라 바뀝니다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</si>
  <si>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회색 칸을 잘못 고치셨으면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바로 위 칸을 복사해 아래로 끌어 내리시면 수식이 되살아납니다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</si>
  <si>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9"/>
        <color rgb="FF8A3A3A"/>
        <rFont val="Noto Sans CJK SC"/>
        <family val="2"/>
      </rPr>
      <t xml:space="preserve">금액은 병원 회계 기준으로 다시 확인하고 쓰십시오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이 양식은 데스크 마감 점검용입니다</t>
    </r>
    <r>
      <rPr>
        <sz val="9"/>
        <color rgb="FF8A3A3A"/>
        <rFont val="맑은 고딕"/>
        <family val="0"/>
        <charset val="1"/>
      </rPr>
      <t xml:space="preserve">.</t>
    </r>
  </si>
  <si>
    <t xml:space="preserve">만든 곳</t>
  </si>
  <si>
    <t xml:space="preserve">새봄메디</t>
  </si>
  <si>
    <r>
      <rPr>
        <sz val="10"/>
        <color rgb="FF1A1A1A"/>
        <rFont val="Noto Sans CJK SC"/>
        <family val="2"/>
      </rPr>
      <t xml:space="preserve">의원 개원 대행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병원 운영 프로그램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온라인 관리</t>
    </r>
  </si>
  <si>
    <t xml:space="preserve">프로그램</t>
  </si>
  <si>
    <r>
      <rPr>
        <sz val="10"/>
        <color rgb="FF1A1A1A"/>
        <rFont val="맑은 고딕"/>
        <family val="0"/>
        <charset val="1"/>
      </rPr>
      <t xml:space="preserve">app.saebommedi.com/nomu  ·  </t>
    </r>
    <r>
      <rPr>
        <sz val="10"/>
        <color rgb="FF1A1A1A"/>
        <rFont val="Noto Sans CJK SC"/>
        <family val="2"/>
      </rPr>
      <t xml:space="preserve">가입 없이 둘러보기로 먼저 보실 수 있습니다</t>
    </r>
  </si>
  <si>
    <r>
      <rPr>
        <sz val="10"/>
        <color rgb="FF1A1A1A"/>
        <rFont val="Noto Sans CJK SC"/>
        <family val="2"/>
      </rPr>
      <t xml:space="preserve">출퇴근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연차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예약판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실적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임금명세서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전자 근로계약서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사내 소통방</t>
    </r>
  </si>
  <si>
    <r>
      <rPr>
        <sz val="10"/>
        <color rgb="FF1A1A1A"/>
        <rFont val="Noto Sans CJK SC"/>
        <family val="2"/>
      </rPr>
      <t xml:space="preserve">이용료는 받지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쓰시는 동안 계속 무료입니다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</si>
  <si>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양식 더 받기</t>
  </si>
  <si>
    <r>
      <rPr>
        <sz val="10"/>
        <color rgb="FF1A1A1A"/>
        <rFont val="맑은 고딕"/>
        <family val="0"/>
        <charset val="1"/>
      </rPr>
      <t xml:space="preserve">saebommedi.com/form  ·  </t>
    </r>
    <r>
      <rPr>
        <sz val="10"/>
        <color rgb="FF1A1A1A"/>
        <rFont val="Noto Sans CJK SC"/>
        <family val="2"/>
      </rPr>
      <t xml:space="preserve">병원 실무 양식을 계속 올립니다</t>
    </r>
  </si>
  <si>
    <t xml:space="preserve">연락</t>
  </si>
  <si>
    <r>
      <rPr>
        <sz val="10"/>
        <color rgb="FF1A1A1A"/>
        <rFont val="Noto Sans CJK SC"/>
        <family val="2"/>
      </rPr>
      <t xml:space="preserve">경남 창원 </t>
    </r>
    <r>
      <rPr>
        <sz val="10"/>
        <color rgb="FF1A1A1A"/>
        <rFont val="맑은 고딕"/>
        <family val="0"/>
        <charset val="1"/>
      </rPr>
      <t xml:space="preserve">· 050-6661-2787 · saebommedi.com</t>
    </r>
  </si>
  <si>
    <r>
      <rPr>
        <sz val="9"/>
        <color rgb="FF8A8A8A"/>
        <rFont val="Noto Sans CJK SC"/>
        <family val="2"/>
      </rPr>
      <t xml:space="preserve">양식이 안 맞거나 칸이 모자라면 연락 주세요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병원에 맞춰 고쳐 드립니다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</si>
  <si>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14"/>
        <color rgb="FFFFFFFF"/>
        <rFont val="Noto Sans CJK SC"/>
        <family val="2"/>
      </rPr>
      <t xml:space="preserve">설정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노란 칸만 채우시면 됩니다</t>
    </r>
  </si>
  <si>
    <t xml:space="preserve">병원 이름</t>
  </si>
  <si>
    <t xml:space="preserve">［ 의료기관명 ］</t>
  </si>
  <si>
    <r>
      <rPr>
        <b val="true"/>
        <sz val="10"/>
        <color rgb="FF082115"/>
        <rFont val="Noto Sans CJK SC"/>
        <family val="2"/>
      </rPr>
      <t xml:space="preserve">해당 월 </t>
    </r>
    <r>
      <rPr>
        <b val="true"/>
        <sz val="10"/>
        <color rgb="FF082115"/>
        <rFont val="맑은 고딕"/>
        <family val="0"/>
        <charset val="1"/>
      </rPr>
      <t xml:space="preserve">(1</t>
    </r>
    <r>
      <rPr>
        <b val="true"/>
        <sz val="10"/>
        <color rgb="FF082115"/>
        <rFont val="Noto Sans CJK SC"/>
        <family val="2"/>
      </rPr>
      <t xml:space="preserve">일로</t>
    </r>
    <r>
      <rPr>
        <b val="true"/>
        <sz val="10"/>
        <color rgb="FF082115"/>
        <rFont val="맑은 고딕"/>
        <family val="0"/>
        <charset val="1"/>
      </rPr>
      <t xml:space="preserve">)</t>
    </r>
  </si>
  <si>
    <r>
      <rPr>
        <sz val="9"/>
        <color rgb="FF8A8A8A"/>
        <rFont val="Noto Sans CJK SC"/>
        <family val="2"/>
      </rPr>
      <t xml:space="preserve">월을 바꾸면 일일기록</t>
    </r>
    <r>
      <rPr>
        <sz val="9"/>
        <color rgb="FF8A8A8A"/>
        <rFont val="맑은 고딕"/>
        <family val="0"/>
        <charset val="1"/>
      </rPr>
      <t xml:space="preserve">·</t>
    </r>
    <r>
      <rPr>
        <sz val="9"/>
        <color rgb="FF8A8A8A"/>
        <rFont val="Noto Sans CJK SC"/>
        <family val="2"/>
      </rPr>
      <t xml:space="preserve">일지</t>
    </r>
    <r>
      <rPr>
        <sz val="9"/>
        <color rgb="FF8A8A8A"/>
        <rFont val="맑은 고딕"/>
        <family val="0"/>
        <charset val="1"/>
      </rPr>
      <t xml:space="preserve">·</t>
    </r>
    <r>
      <rPr>
        <sz val="9"/>
        <color rgb="FF8A8A8A"/>
        <rFont val="Noto Sans CJK SC"/>
        <family val="2"/>
      </rPr>
      <t xml:space="preserve">월집계의 날짜와 요일이 전부 따라 바뀝니다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</si>
  <si>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11"/>
        <color rgb="FFFFFFFF"/>
        <rFont val="Noto Sans CJK SC"/>
        <family val="2"/>
      </rPr>
      <t xml:space="preserve">시술 항목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일지 오른쪽에 뜨는 네 가지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</si>
  <si>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1</t>
  </si>
  <si>
    <t xml:space="preserve">도수치료</t>
  </si>
  <si>
    <t xml:space="preserve">2</t>
  </si>
  <si>
    <t xml:space="preserve">ESWT</t>
  </si>
  <si>
    <t xml:space="preserve">3</t>
  </si>
  <si>
    <t xml:space="preserve">C - arm</t>
  </si>
  <si>
    <t xml:space="preserve">4</t>
  </si>
  <si>
    <t xml:space="preserve">Sono</t>
  </si>
  <si>
    <t xml:space="preserve">5</t>
  </si>
  <si>
    <r>
      <rPr>
        <b val="true"/>
        <sz val="11"/>
        <color rgb="FFFFFFFF"/>
        <rFont val="Noto Sans CJK SC"/>
        <family val="2"/>
      </rPr>
      <t xml:space="preserve">수납액에서 빼는 항목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카드</t>
    </r>
    <r>
      <rPr>
        <b val="true"/>
        <sz val="11"/>
        <color rgb="FFFFFFFF"/>
        <rFont val="맑은 고딕"/>
        <family val="0"/>
        <charset val="1"/>
      </rPr>
      <t xml:space="preserve">·</t>
    </r>
    <r>
      <rPr>
        <b val="true"/>
        <sz val="11"/>
        <color rgb="FFFFFFFF"/>
        <rFont val="Noto Sans CJK SC"/>
        <family val="2"/>
      </rPr>
      <t xml:space="preserve">간편결제</t>
    </r>
    <r>
      <rPr>
        <b val="true"/>
        <sz val="11"/>
        <color rgb="FFFFFFFF"/>
        <rFont val="맑은 고딕"/>
        <family val="0"/>
        <charset val="1"/>
      </rPr>
      <t xml:space="preserve">·</t>
    </r>
    <r>
      <rPr>
        <b val="true"/>
        <sz val="11"/>
        <color rgb="FFFFFFFF"/>
        <rFont val="Noto Sans CJK SC"/>
        <family val="2"/>
      </rPr>
      <t xml:space="preserve">이체</t>
    </r>
    <r>
      <rPr>
        <b val="true"/>
        <sz val="11"/>
        <color rgb="FFFFFFFF"/>
        <rFont val="맑은 고딕"/>
        <family val="0"/>
        <charset val="1"/>
      </rPr>
      <t xml:space="preserve">·</t>
    </r>
    <r>
      <rPr>
        <b val="true"/>
        <sz val="11"/>
        <color rgb="FFFFFFFF"/>
        <rFont val="Noto Sans CJK SC"/>
        <family val="2"/>
      </rPr>
      <t xml:space="preserve">지출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</si>
  <si>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카   드</t>
  </si>
  <si>
    <r>
      <rPr>
        <b val="true"/>
        <sz val="11"/>
        <color rgb="FF1F3864"/>
        <rFont val="맑은 고딕"/>
        <family val="0"/>
        <charset val="1"/>
      </rPr>
      <t xml:space="preserve">Q R </t>
    </r>
    <r>
      <rPr>
        <b val="true"/>
        <sz val="11"/>
        <color rgb="FF1F3864"/>
        <rFont val="Noto Sans CJK SC"/>
        <family val="2"/>
      </rPr>
      <t xml:space="preserve">결 제</t>
    </r>
  </si>
  <si>
    <t xml:space="preserve">계 좌 이 체</t>
  </si>
  <si>
    <t xml:space="preserve">기   타</t>
  </si>
  <si>
    <t xml:space="preserve">6</t>
  </si>
  <si>
    <t xml:space="preserve">7</t>
  </si>
  <si>
    <r>
      <rPr>
        <sz val="9"/>
        <color rgb="FF8A8A8A"/>
        <rFont val="Noto Sans CJK SC"/>
        <family val="2"/>
      </rPr>
      <t xml:space="preserve">수납액에서 이 다섯 가지를 빼면 금고에 남아야 할 현금입니다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안 쓰는 칸은 비워 두세요</t>
    </r>
    <r>
      <rPr>
        <sz val="9"/>
        <color rgb="FF8A8A8A"/>
        <rFont val="맑은 고딕"/>
        <family val="0"/>
        <charset val="1"/>
      </rPr>
      <t xml:space="preserve">.</t>
    </r>
  </si>
  <si>
    <t xml:space="preserve">색 범례</t>
  </si>
  <si>
    <t xml:space="preserve">직접 입력</t>
  </si>
  <si>
    <r>
      <rPr>
        <sz val="9"/>
        <color rgb="FF8A8A8A"/>
        <rFont val="Noto Sans CJK SC"/>
        <family val="2"/>
      </rPr>
      <t xml:space="preserve">노란 칸입니다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여기만 채우시면 됩니다</t>
    </r>
  </si>
  <si>
    <t xml:space="preserve">계산되는 칸</t>
  </si>
  <si>
    <r>
      <rPr>
        <sz val="9"/>
        <color rgb="FF8A8A8A"/>
        <rFont val="Noto Sans CJK SC"/>
        <family val="2"/>
      </rPr>
      <t xml:space="preserve">수식이 들어 있습니다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건드리지 마세요</t>
    </r>
  </si>
  <si>
    <r>
      <rPr>
        <b val="true"/>
        <sz val="10"/>
        <color rgb="FF1A1A1A"/>
        <rFont val="Noto Sans CJK SC"/>
        <family val="2"/>
      </rPr>
      <t xml:space="preserve">휴진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일요일</t>
    </r>
  </si>
  <si>
    <t xml:space="preserve">날짜가 그 달에 없거나 일요일이면 흐려집니다</t>
  </si>
  <si>
    <r>
      <rPr>
        <sz val="9"/>
        <color rgb="FF8A8A8A"/>
        <rFont val="Noto Sans CJK SC"/>
        <family val="2"/>
      </rPr>
      <t xml:space="preserve">노란 칸만 채우십시오</t>
    </r>
    <r>
      <rPr>
        <sz val="9"/>
        <color rgb="FF8A8A8A"/>
        <rFont val="맑은 고딕"/>
        <family val="0"/>
        <charset val="1"/>
      </rPr>
      <t xml:space="preserve">.  </t>
    </r>
    <r>
      <rPr>
        <sz val="9"/>
        <color rgb="FF8A8A8A"/>
        <rFont val="Noto Sans CJK SC"/>
        <family val="2"/>
      </rPr>
      <t xml:space="preserve">재환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건당진료비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현금 시재는 계산됩니다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saebommedi.com</t>
    </r>
  </si>
  <si>
    <t xml:space="preserve">구분</t>
  </si>
  <si>
    <t xml:space="preserve">환자 현황</t>
  </si>
  <si>
    <t xml:space="preserve">시술 건수</t>
  </si>
  <si>
    <t xml:space="preserve">수입</t>
  </si>
  <si>
    <r>
      <rPr>
        <b val="true"/>
        <sz val="10"/>
        <color rgb="FF082115"/>
        <rFont val="Noto Sans CJK SC"/>
        <family val="2"/>
      </rPr>
      <t xml:space="preserve">수납 </t>
    </r>
    <r>
      <rPr>
        <b val="true"/>
        <sz val="10"/>
        <color rgb="FF082115"/>
        <rFont val="맑은 고딕"/>
        <family val="0"/>
        <charset val="1"/>
      </rPr>
      <t xml:space="preserve">· </t>
    </r>
    <r>
      <rPr>
        <b val="true"/>
        <sz val="10"/>
        <color rgb="FF082115"/>
        <rFont val="Noto Sans CJK SC"/>
        <family val="2"/>
      </rPr>
      <t xml:space="preserve">지출</t>
    </r>
  </si>
  <si>
    <t xml:space="preserve">비고</t>
  </si>
  <si>
    <t xml:space="preserve">일</t>
  </si>
  <si>
    <t xml:space="preserve">날짜</t>
  </si>
  <si>
    <t xml:space="preserve">요일</t>
  </si>
  <si>
    <t xml:space="preserve">외래 합계</t>
  </si>
  <si>
    <t xml:space="preserve">신환</t>
  </si>
  <si>
    <t xml:space="preserve">재환</t>
  </si>
  <si>
    <t xml:space="preserve">총진료비</t>
  </si>
  <si>
    <t xml:space="preserve">조합청구액</t>
  </si>
  <si>
    <t xml:space="preserve">비급여</t>
  </si>
  <si>
    <r>
      <rPr>
        <b val="true"/>
        <sz val="9"/>
        <color rgb="FF1A1A1A"/>
        <rFont val="Noto Sans CJK SC"/>
        <family val="2"/>
      </rPr>
      <t xml:space="preserve">미수입금</t>
    </r>
    <r>
      <rPr>
        <b val="true"/>
        <sz val="9"/>
        <color rgb="FF1A1A1A"/>
        <rFont val="맑은 고딕"/>
        <family val="0"/>
        <charset val="1"/>
      </rPr>
      <t xml:space="preserve">(+)</t>
    </r>
  </si>
  <si>
    <r>
      <rPr>
        <b val="true"/>
        <sz val="9"/>
        <color rgb="FF1A1A1A"/>
        <rFont val="Noto Sans CJK SC"/>
        <family val="2"/>
      </rPr>
      <t xml:space="preserve">미수발생</t>
    </r>
    <r>
      <rPr>
        <b val="true"/>
        <sz val="9"/>
        <color rgb="FF1A1A1A"/>
        <rFont val="맑은 고딕"/>
        <family val="0"/>
        <charset val="1"/>
      </rPr>
      <t xml:space="preserve">(-)</t>
    </r>
  </si>
  <si>
    <t xml:space="preserve">건당진료비</t>
  </si>
  <si>
    <t xml:space="preserve">수납액</t>
  </si>
  <si>
    <t xml:space="preserve">현금 시재</t>
  </si>
  <si>
    <t xml:space="preserve">합계</t>
  </si>
  <si>
    <t xml:space="preserve">업      무      일      지</t>
  </si>
  <si>
    <r>
      <rPr>
        <b val="true"/>
        <sz val="10"/>
        <color rgb="FF082115"/>
        <rFont val="Noto Sans CJK SC"/>
        <family val="2"/>
      </rPr>
      <t xml:space="preserve">날짜 </t>
    </r>
    <r>
      <rPr>
        <b val="true"/>
        <sz val="10"/>
        <color rgb="FF082115"/>
        <rFont val="맑은 고딕"/>
        <family val="0"/>
        <charset val="1"/>
      </rPr>
      <t xml:space="preserve">(1~31)</t>
    </r>
  </si>
  <si>
    <t xml:space="preserve">결
제</t>
  </si>
  <si>
    <t xml:space="preserve">실   장</t>
  </si>
  <si>
    <t xml:space="preserve">팀   장</t>
  </si>
  <si>
    <t xml:space="preserve">원   장</t>
  </si>
  <si>
    <t xml:space="preserve">← 날짜를 넣으면 그날 기록이 뜹니다</t>
  </si>
  <si>
    <t xml:space="preserve">업 무 사 항</t>
  </si>
  <si>
    <t xml:space="preserve">환 자
현 황</t>
  </si>
  <si>
    <t xml:space="preserve">외 래 합 계</t>
  </si>
  <si>
    <t xml:space="preserve">신        환</t>
  </si>
  <si>
    <t xml:space="preserve">재        환</t>
  </si>
  <si>
    <t xml:space="preserve">수      입</t>
  </si>
  <si>
    <t xml:space="preserve">총 진 료 비</t>
  </si>
  <si>
    <t xml:space="preserve">조 합 청 구 액</t>
  </si>
  <si>
    <t xml:space="preserve">비   급   여</t>
  </si>
  <si>
    <r>
      <rPr>
        <b val="true"/>
        <sz val="10"/>
        <color rgb="FF1A1A1A"/>
        <rFont val="Noto Sans CJK SC"/>
        <family val="2"/>
      </rPr>
      <t xml:space="preserve">미 수 입 금 </t>
    </r>
    <r>
      <rPr>
        <b val="true"/>
        <sz val="10"/>
        <color rgb="FF1A1A1A"/>
        <rFont val="맑은 고딕"/>
        <family val="0"/>
        <charset val="1"/>
      </rPr>
      <t xml:space="preserve">(+)</t>
    </r>
  </si>
  <si>
    <r>
      <rPr>
        <b val="true"/>
        <sz val="10"/>
        <color rgb="FF1A1A1A"/>
        <rFont val="Noto Sans CJK SC"/>
        <family val="2"/>
      </rPr>
      <t xml:space="preserve">미 수 발 생 </t>
    </r>
    <r>
      <rPr>
        <b val="true"/>
        <sz val="10"/>
        <color rgb="FF1A1A1A"/>
        <rFont val="맑은 고딕"/>
        <family val="0"/>
        <charset val="1"/>
      </rPr>
      <t xml:space="preserve">(-)</t>
    </r>
  </si>
  <si>
    <t xml:space="preserve">건 당 진 료 비</t>
  </si>
  <si>
    <r>
      <rPr>
        <sz val="8"/>
        <color rgb="FF8A8A8A"/>
        <rFont val="Noto Sans CJK SC"/>
        <family val="2"/>
      </rPr>
      <t xml:space="preserve">총진료비 </t>
    </r>
    <r>
      <rPr>
        <sz val="8"/>
        <color rgb="FF8A8A8A"/>
        <rFont val="맑은 고딕"/>
        <family val="0"/>
        <charset val="1"/>
      </rPr>
      <t xml:space="preserve">÷ </t>
    </r>
    <r>
      <rPr>
        <sz val="8"/>
        <color rgb="FF8A8A8A"/>
        <rFont val="Noto Sans CJK SC"/>
        <family val="2"/>
      </rPr>
      <t xml:space="preserve">외래</t>
    </r>
  </si>
  <si>
    <t xml:space="preserve">수   납   액</t>
  </si>
  <si>
    <t xml:space="preserve">항               목</t>
  </si>
  <si>
    <t xml:space="preserve">금               액</t>
  </si>
  <si>
    <t xml:space="preserve">비 고</t>
  </si>
  <si>
    <r>
      <rPr>
        <b val="true"/>
        <sz val="11"/>
        <color rgb="FF082115"/>
        <rFont val="Noto Sans CJK SC"/>
        <family val="2"/>
      </rPr>
      <t xml:space="preserve">수 납 </t>
    </r>
    <r>
      <rPr>
        <b val="true"/>
        <sz val="11"/>
        <color rgb="FF082115"/>
        <rFont val="맑은 고딕"/>
        <family val="0"/>
        <charset val="1"/>
      </rPr>
      <t xml:space="preserve">· </t>
    </r>
    <r>
      <rPr>
        <b val="true"/>
        <sz val="11"/>
        <color rgb="FF082115"/>
        <rFont val="Noto Sans CJK SC"/>
        <family val="2"/>
      </rPr>
      <t xml:space="preserve">지 출</t>
    </r>
  </si>
  <si>
    <t xml:space="preserve">금고에 남아야 할 현금</t>
  </si>
  <si>
    <r>
      <rPr>
        <sz val="8"/>
        <color rgb="FF8A8A8A"/>
        <rFont val="Noto Sans CJK SC"/>
        <family val="2"/>
      </rPr>
      <t xml:space="preserve">수납액에서 카드</t>
    </r>
    <r>
      <rPr>
        <sz val="8"/>
        <color rgb="FF8A8A8A"/>
        <rFont val="맑은 고딕"/>
        <family val="0"/>
        <charset val="1"/>
      </rPr>
      <t xml:space="preserve">·</t>
    </r>
    <r>
      <rPr>
        <sz val="8"/>
        <color rgb="FF8A8A8A"/>
        <rFont val="Noto Sans CJK SC"/>
        <family val="2"/>
      </rPr>
      <t xml:space="preserve">간편결제</t>
    </r>
    <r>
      <rPr>
        <sz val="8"/>
        <color rgb="FF8A8A8A"/>
        <rFont val="맑은 고딕"/>
        <family val="0"/>
        <charset val="1"/>
      </rPr>
      <t xml:space="preserve">·</t>
    </r>
    <r>
      <rPr>
        <sz val="8"/>
        <color rgb="FF8A8A8A"/>
        <rFont val="Noto Sans CJK SC"/>
        <family val="2"/>
      </rPr>
      <t xml:space="preserve">이체</t>
    </r>
    <r>
      <rPr>
        <sz val="8"/>
        <color rgb="FF8A8A8A"/>
        <rFont val="맑은 고딕"/>
        <family val="0"/>
        <charset val="1"/>
      </rPr>
      <t xml:space="preserve">·</t>
    </r>
    <r>
      <rPr>
        <sz val="8"/>
        <color rgb="FF8A8A8A"/>
        <rFont val="Noto Sans CJK SC"/>
        <family val="2"/>
      </rPr>
      <t xml:space="preserve">지출을 뺀 금액</t>
    </r>
  </si>
  <si>
    <r>
      <rPr>
        <sz val="9"/>
        <color rgb="FF8A8A8A"/>
        <rFont val="Noto Sans CJK SC"/>
        <family val="2"/>
      </rPr>
      <t xml:space="preserve">오늘 하루도 수고하셨습니다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app.saebommedi.com/nomu · 050-6661-2787</t>
    </r>
  </si>
  <si>
    <r>
      <rPr>
        <sz val="9"/>
        <color rgb="FF8A8A8A"/>
        <rFont val="Noto Sans CJK SC"/>
        <family val="2"/>
      </rPr>
      <t xml:space="preserve">일일기록에 적은 것이 전부 합산됩니다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따로 옮겨 적지 않습니다</t>
    </r>
    <r>
      <rPr>
        <sz val="9"/>
        <color rgb="FF8A8A8A"/>
        <rFont val="맑은 고딕"/>
        <family val="0"/>
        <charset val="1"/>
      </rPr>
      <t xml:space="preserve">.</t>
    </r>
  </si>
  <si>
    <t xml:space="preserve">환자</t>
  </si>
  <si>
    <t xml:space="preserve">진료일수</t>
  </si>
  <si>
    <r>
      <rPr>
        <sz val="8"/>
        <color rgb="FF8A8A8A"/>
        <rFont val="Noto Sans CJK SC"/>
        <family val="2"/>
      </rPr>
      <t xml:space="preserve">외래가 </t>
    </r>
    <r>
      <rPr>
        <sz val="8"/>
        <color rgb="FF8A8A8A"/>
        <rFont val="맑은 고딕"/>
        <family val="0"/>
        <charset val="1"/>
      </rPr>
      <t xml:space="preserve">1</t>
    </r>
    <r>
      <rPr>
        <sz val="8"/>
        <color rgb="FF8A8A8A"/>
        <rFont val="Noto Sans CJK SC"/>
        <family val="2"/>
      </rPr>
      <t xml:space="preserve">명 이상인 날</t>
    </r>
  </si>
  <si>
    <t xml:space="preserve">공단 청구분</t>
  </si>
  <si>
    <r>
      <rPr>
        <sz val="8"/>
        <color rgb="FF8A8A8A"/>
        <rFont val="Noto Sans CJK SC"/>
        <family val="2"/>
      </rPr>
      <t xml:space="preserve">외래 합계 </t>
    </r>
    <r>
      <rPr>
        <sz val="8"/>
        <color rgb="FF8A8A8A"/>
        <rFont val="맑은 고딕"/>
        <family val="0"/>
        <charset val="1"/>
      </rPr>
      <t xml:space="preserve">- </t>
    </r>
    <r>
      <rPr>
        <sz val="8"/>
        <color rgb="FF8A8A8A"/>
        <rFont val="Noto Sans CJK SC"/>
        <family val="2"/>
      </rPr>
      <t xml:space="preserve">신환</t>
    </r>
  </si>
  <si>
    <t xml:space="preserve">비급여 비율</t>
  </si>
  <si>
    <r>
      <rPr>
        <sz val="8"/>
        <color rgb="FF8A8A8A"/>
        <rFont val="Noto Sans CJK SC"/>
        <family val="2"/>
      </rPr>
      <t xml:space="preserve">비급여 </t>
    </r>
    <r>
      <rPr>
        <sz val="8"/>
        <color rgb="FF8A8A8A"/>
        <rFont val="맑은 고딕"/>
        <family val="0"/>
        <charset val="1"/>
      </rPr>
      <t xml:space="preserve">÷ </t>
    </r>
    <r>
      <rPr>
        <sz val="8"/>
        <color rgb="FF8A8A8A"/>
        <rFont val="Noto Sans CJK SC"/>
        <family val="2"/>
      </rPr>
      <t xml:space="preserve">총진료비</t>
    </r>
  </si>
  <si>
    <t xml:space="preserve">신환 비율</t>
  </si>
  <si>
    <r>
      <rPr>
        <sz val="8"/>
        <color rgb="FF8A8A8A"/>
        <rFont val="Noto Sans CJK SC"/>
        <family val="2"/>
      </rPr>
      <t xml:space="preserve">신환 </t>
    </r>
    <r>
      <rPr>
        <sz val="8"/>
        <color rgb="FF8A8A8A"/>
        <rFont val="맑은 고딕"/>
        <family val="0"/>
        <charset val="1"/>
      </rPr>
      <t xml:space="preserve">÷ </t>
    </r>
    <r>
      <rPr>
        <sz val="8"/>
        <color rgb="FF8A8A8A"/>
        <rFont val="Noto Sans CJK SC"/>
        <family val="2"/>
      </rPr>
      <t xml:space="preserve">외래 합계</t>
    </r>
  </si>
  <si>
    <r>
      <rPr>
        <b val="true"/>
        <sz val="10"/>
        <color rgb="FF1A1A1A"/>
        <rFont val="Noto Sans CJK SC"/>
        <family val="2"/>
      </rPr>
      <t xml:space="preserve">미수입금</t>
    </r>
    <r>
      <rPr>
        <b val="true"/>
        <sz val="10"/>
        <color rgb="FF1A1A1A"/>
        <rFont val="맑은 고딕"/>
        <family val="0"/>
        <charset val="1"/>
      </rPr>
      <t xml:space="preserve">(+)</t>
    </r>
  </si>
  <si>
    <t xml:space="preserve">지난 미수를 받은 금액</t>
  </si>
  <si>
    <t xml:space="preserve">하루 평균 외래</t>
  </si>
  <si>
    <r>
      <rPr>
        <b val="true"/>
        <sz val="10"/>
        <color rgb="FF1A1A1A"/>
        <rFont val="Noto Sans CJK SC"/>
        <family val="2"/>
      </rPr>
      <t xml:space="preserve">미수발생</t>
    </r>
    <r>
      <rPr>
        <b val="true"/>
        <sz val="10"/>
        <color rgb="FF1A1A1A"/>
        <rFont val="맑은 고딕"/>
        <family val="0"/>
        <charset val="1"/>
      </rPr>
      <t xml:space="preserve">(-)</t>
    </r>
  </si>
  <si>
    <t xml:space="preserve">이번 달 새로 생긴 미수</t>
  </si>
  <si>
    <t xml:space="preserve">미수 증감</t>
  </si>
  <si>
    <t xml:space="preserve">양수면 미수가 늘었습니다</t>
  </si>
  <si>
    <r>
      <rPr>
        <sz val="8"/>
        <color rgb="FF8A8A8A"/>
        <rFont val="Noto Sans CJK SC"/>
        <family val="2"/>
      </rPr>
      <t xml:space="preserve">총진료비 </t>
    </r>
    <r>
      <rPr>
        <sz val="8"/>
        <color rgb="FF8A8A8A"/>
        <rFont val="맑은 고딕"/>
        <family val="0"/>
        <charset val="1"/>
      </rPr>
      <t xml:space="preserve">÷ </t>
    </r>
    <r>
      <rPr>
        <sz val="8"/>
        <color rgb="FF8A8A8A"/>
        <rFont val="Noto Sans CJK SC"/>
        <family val="2"/>
      </rPr>
      <t xml:space="preserve">외래 합계</t>
    </r>
  </si>
  <si>
    <r>
      <rPr>
        <b val="true"/>
        <sz val="11"/>
        <color rgb="FFFFFFFF"/>
        <rFont val="Noto Sans CJK SC"/>
        <family val="2"/>
      </rPr>
      <t xml:space="preserve">수납 </t>
    </r>
    <r>
      <rPr>
        <b val="true"/>
        <sz val="11"/>
        <color rgb="FFFFFFFF"/>
        <rFont val="맑은 고딕"/>
        <family val="0"/>
        <charset val="1"/>
      </rPr>
      <t xml:space="preserve">· </t>
    </r>
    <r>
      <rPr>
        <b val="true"/>
        <sz val="11"/>
        <color rgb="FFFFFFFF"/>
        <rFont val="Noto Sans CJK SC"/>
        <family val="2"/>
      </rPr>
      <t xml:space="preserve">지출</t>
    </r>
  </si>
  <si>
    <t xml:space="preserve">시술 합계</t>
  </si>
  <si>
    <t xml:space="preserve">네 가지를 더한 값</t>
  </si>
  <si>
    <t xml:space="preserve">현금 시재 합계</t>
  </si>
  <si>
    <t xml:space="preserve">금고에 남아야 할 현금의 한 달 합</t>
  </si>
  <si>
    <r>
      <rPr>
        <sz val="9"/>
        <color rgb="FF8A3A3A"/>
        <rFont val="Noto Sans CJK SC"/>
        <family val="2"/>
      </rPr>
      <t xml:space="preserve">금액은 병원 회계 기준으로 다시 확인하십시오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이 표는 데스크 마감 점검용입니다</t>
    </r>
    <r>
      <rPr>
        <sz val="9"/>
        <color rgb="FF8A3A3A"/>
        <rFont val="맑은 고딕"/>
        <family val="0"/>
        <charset val="1"/>
      </rPr>
      <t xml:space="preserve">.</t>
    </r>
  </si>
  <si>
    <r>
      <rPr>
        <b val="true"/>
        <sz val="9"/>
        <color rgb="FFC4A56A"/>
        <rFont val="Noto Sans CJK SC"/>
        <family val="2"/>
      </rPr>
      <t xml:space="preserve">새봄메디 </t>
    </r>
    <r>
      <rPr>
        <b val="true"/>
        <sz val="9"/>
        <color rgb="FFC4A56A"/>
        <rFont val="맑은 고딕"/>
        <family val="0"/>
        <charset val="1"/>
      </rPr>
      <t xml:space="preserve">· </t>
    </r>
    <r>
      <rPr>
        <b val="true"/>
        <sz val="9"/>
        <color rgb="FFC4A56A"/>
        <rFont val="Noto Sans CJK SC"/>
        <family val="2"/>
      </rPr>
      <t xml:space="preserve">의원 개원 대행 </t>
    </r>
    <r>
      <rPr>
        <b val="true"/>
        <sz val="9"/>
        <color rgb="FFC4A56A"/>
        <rFont val="맑은 고딕"/>
        <family val="0"/>
        <charset val="1"/>
      </rPr>
      <t xml:space="preserve">· </t>
    </r>
    <r>
      <rPr>
        <b val="true"/>
        <sz val="9"/>
        <color rgb="FFC4A56A"/>
        <rFont val="Noto Sans CJK SC"/>
        <family val="2"/>
      </rPr>
      <t xml:space="preserve">병원 운영 프로그램</t>
    </r>
    <r>
      <rPr>
        <b val="true"/>
        <sz val="9"/>
        <color rgb="FFC4A56A"/>
        <rFont val="맑은 고딕"/>
        <family val="0"/>
        <charset val="1"/>
      </rPr>
      <t xml:space="preserve">(</t>
    </r>
    <r>
      <rPr>
        <b val="true"/>
        <sz val="9"/>
        <color rgb="FFC4A56A"/>
        <rFont val="Noto Sans CJK SC"/>
        <family val="2"/>
      </rPr>
      <t xml:space="preserve">무료</t>
    </r>
    <r>
      <rPr>
        <b val="true"/>
        <sz val="9"/>
        <color rgb="FFC4A56A"/>
        <rFont val="맑은 고딕"/>
        <family val="0"/>
        <charset val="1"/>
      </rPr>
      <t xml:space="preserve">) · </t>
    </r>
    <r>
      <rPr>
        <b val="true"/>
        <sz val="9"/>
        <color rgb="FFC4A56A"/>
        <rFont val="Noto Sans CJK SC"/>
        <family val="2"/>
      </rPr>
      <t xml:space="preserve">온라인 관리 </t>
    </r>
    <r>
      <rPr>
        <b val="true"/>
        <sz val="9"/>
        <color rgb="FFC4A56A"/>
        <rFont val="맑은 고딕"/>
        <family val="0"/>
        <charset val="1"/>
      </rPr>
      <t xml:space="preserve">| app.saebommedi.com/nomu | 050-6661-2787</t>
    </r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</si>
</sst>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yyyy&quot;년  &quot;m\월"/>
    <numFmt numFmtId="166" formatCode="m\/d"/>
    <numFmt numFmtId="167" formatCode="0"/>
    <numFmt numFmtId="168" formatCode="#,##0"/>
    <numFmt numFmtId="169" formatCode="General"/>
    <numFmt numFmtId="170" formatCode="\-#,##0;\-#,##0;&quot;&quot;"/>
    <numFmt numFmtId="171" formatCode="0\일"/>
    <numFmt numFmtId="172" formatCode="0.0%"/>
    <numFmt numFmtId="173" formatCode="0.0\명"/>
  </numFmts>
  <fonts count="4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Noto Sans CJK SC"/>
      <family val="2"/>
    </font>
    <font>
      <b val="true"/>
      <sz val="14"/>
      <color rgb="FFFFFFFF"/>
      <name val="맑은 고딕"/>
      <family val="0"/>
      <charset val="1"/>
    </font>
    <font>
      <b val="true"/>
      <sz val="10"/>
      <color rgb="FF082115"/>
      <name val="Noto Sans CJK SC"/>
      <family val="2"/>
    </font>
    <font>
      <sz val="10"/>
      <color rgb="FF1A1A1A"/>
      <name val="Noto Sans CJK SC"/>
      <family val="2"/>
    </font>
    <font>
      <sz val="10"/>
      <color rgb="FF1A1A1A"/>
      <name val="맑은 고딕"/>
      <family val="0"/>
      <charset val="1"/>
    </font>
    <font>
      <b val="true"/>
      <sz val="10"/>
      <color rgb="FF082115"/>
      <name val="맑은 고딕"/>
      <family val="0"/>
      <charset val="1"/>
    </font>
    <font>
      <sz val="9"/>
      <color rgb="FF8A3A3A"/>
      <name val="Noto Sans CJK SC"/>
      <family val="2"/>
    </font>
    <font>
      <sz val="9"/>
      <color rgb="FF8A3A3A"/>
      <name val="맑은 고딕"/>
      <family val="0"/>
      <charset val="1"/>
    </font>
    <font>
      <sz val="9"/>
      <color rgb="FF8A8A8A"/>
      <name val="Noto Sans CJK SC"/>
      <family val="2"/>
    </font>
    <font>
      <sz val="9"/>
      <color rgb="FF8A8A8A"/>
      <name val="맑은 고딕"/>
      <family val="0"/>
      <charset val="1"/>
    </font>
    <font>
      <b val="true"/>
      <sz val="11"/>
      <color rgb="FF1F3864"/>
      <name val="Noto Sans CJK SC"/>
      <family val="2"/>
    </font>
    <font>
      <b val="true"/>
      <sz val="11"/>
      <color rgb="FF1F3864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10"/>
      <color rgb="FF8A8A8A"/>
      <name val="맑은 고딕"/>
      <family val="0"/>
      <charset val="1"/>
    </font>
    <font>
      <b val="true"/>
      <sz val="10"/>
      <color rgb="FF1A1A1A"/>
      <name val="Noto Sans CJK SC"/>
      <family val="2"/>
    </font>
    <font>
      <b val="true"/>
      <sz val="10"/>
      <color rgb="FF1A1A1A"/>
      <name val="맑은 고딕"/>
      <family val="0"/>
      <charset val="1"/>
    </font>
    <font>
      <b val="true"/>
      <sz val="15"/>
      <color rgb="FFFFFFFF"/>
      <name val="Noto Sans CJK SC"/>
      <family val="2"/>
    </font>
    <font>
      <b val="true"/>
      <sz val="9"/>
      <color rgb="FF1A1A1A"/>
      <name val="Noto Sans CJK SC"/>
      <family val="2"/>
    </font>
    <font>
      <b val="true"/>
      <sz val="9"/>
      <color rgb="FF1A1A1A"/>
      <name val="맑은 고딕"/>
      <family val="0"/>
      <charset val="1"/>
    </font>
    <font>
      <b val="true"/>
      <sz val="9"/>
      <color rgb="FF8A8A8A"/>
      <name val="맑은 고딕"/>
      <family val="0"/>
      <charset val="1"/>
    </font>
    <font>
      <b val="true"/>
      <sz val="9"/>
      <color rgb="FF1F3864"/>
      <name val="맑은 고딕"/>
      <family val="0"/>
      <charset val="1"/>
    </font>
    <font>
      <sz val="9"/>
      <color rgb="FF1A1A1A"/>
      <name val="맑은 고딕"/>
      <family val="0"/>
      <charset val="1"/>
    </font>
    <font>
      <b val="true"/>
      <sz val="20"/>
      <color rgb="FFFFFFFF"/>
      <name val="Noto Sans CJK SC"/>
      <family val="2"/>
    </font>
    <font>
      <b val="true"/>
      <sz val="12"/>
      <color rgb="FF082115"/>
      <name val="맑은 고딕"/>
      <family val="0"/>
      <charset val="1"/>
    </font>
    <font>
      <sz val="8"/>
      <color rgb="FF8A8A8A"/>
      <name val="Noto Sans CJK SC"/>
      <family val="2"/>
    </font>
    <font>
      <b val="true"/>
      <sz val="12"/>
      <color rgb="FF1F3864"/>
      <name val="맑은 고딕"/>
      <family val="0"/>
      <charset val="1"/>
    </font>
    <font>
      <b val="true"/>
      <sz val="13"/>
      <color rgb="FF1F3864"/>
      <name val="맑은 고딕"/>
      <family val="0"/>
      <charset val="1"/>
    </font>
    <font>
      <b val="true"/>
      <sz val="11"/>
      <color rgb="FF082115"/>
      <name val="Noto Sans CJK SC"/>
      <family val="2"/>
    </font>
    <font>
      <sz val="8"/>
      <color rgb="FF8A8A8A"/>
      <name val="맑은 고딕"/>
      <family val="0"/>
      <charset val="1"/>
    </font>
    <font>
      <b val="true"/>
      <sz val="10"/>
      <color rgb="FFFFFFFF"/>
      <name val="Noto Sans CJK SC"/>
      <family val="2"/>
    </font>
    <font>
      <b val="true"/>
      <sz val="11"/>
      <color rgb="FF082115"/>
      <name val="맑은 고딕"/>
      <family val="0"/>
      <charset val="1"/>
    </font>
    <font>
      <b val="true"/>
      <sz val="12"/>
      <color rgb="FF9C2B2B"/>
      <name val="맑은 고딕"/>
      <family val="0"/>
      <charset val="1"/>
    </font>
    <font>
      <b val="true"/>
      <sz val="12"/>
      <color rgb="FFFFFFFF"/>
      <name val="Noto Sans CJK SC"/>
      <family val="2"/>
    </font>
    <font>
      <b val="true"/>
      <sz val="16"/>
      <color rgb="FF082115"/>
      <name val="맑은 고딕"/>
      <family val="0"/>
      <charset val="1"/>
    </font>
    <font>
      <b val="true"/>
      <sz val="9"/>
      <color rgb="FFC4A56A"/>
      <name val="Noto Sans CJK SC"/>
      <family val="2"/>
    </font>
    <font>
      <b val="true"/>
      <sz val="9"/>
      <color rgb="FFC4A56A"/>
      <name val="맑은 고딕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082115"/>
        <bgColor rgb="FF1A1A1A"/>
      </patternFill>
    </fill>
    <fill>
      <patternFill patternType="solid">
        <fgColor rgb="FFFFF9E6"/>
        <bgColor rgb="FFF4F2EC"/>
      </patternFill>
    </fill>
    <fill>
      <patternFill patternType="solid">
        <fgColor rgb="FFC4A56A"/>
        <bgColor rgb="FF8A8A8A"/>
      </patternFill>
    </fill>
    <fill>
      <patternFill patternType="solid">
        <fgColor rgb="FFF2F2F2"/>
        <bgColor rgb="FFF4F2EC"/>
      </patternFill>
    </fill>
    <fill>
      <patternFill patternType="solid">
        <fgColor rgb="FFFDEAEA"/>
        <bgColor rgb="FFF6EEDF"/>
      </patternFill>
    </fill>
    <fill>
      <patternFill patternType="solid">
        <fgColor rgb="FFE8E4DA"/>
        <bgColor rgb="FFF2E8E8"/>
      </patternFill>
    </fill>
    <fill>
      <patternFill patternType="solid">
        <fgColor rgb="FFE3EDE6"/>
        <bgColor rgb="FFE6EAF2"/>
      </patternFill>
    </fill>
    <fill>
      <patternFill patternType="solid">
        <fgColor rgb="FFF6EEDF"/>
        <bgColor rgb="FFF4F2EC"/>
      </patternFill>
    </fill>
    <fill>
      <patternFill patternType="solid">
        <fgColor rgb="FFE6EAF2"/>
        <bgColor rgb="FFEDEDED"/>
      </patternFill>
    </fill>
    <fill>
      <patternFill patternType="solid">
        <fgColor rgb="FFF2E8E8"/>
        <bgColor rgb="FFEDEDED"/>
      </patternFill>
    </fill>
    <fill>
      <patternFill patternType="solid">
        <fgColor rgb="FFEFEFEF"/>
        <bgColor rgb="FFEDEDED"/>
      </patternFill>
    </fill>
    <fill>
      <patternFill patternType="solid">
        <fgColor rgb="FFF4F2EC"/>
        <bgColor rgb="FFF2F2F2"/>
      </patternFill>
    </fill>
    <fill>
      <patternFill patternType="solid">
        <fgColor rgb="FFEFF4F0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medium">
        <color rgb="FF082115"/>
      </bottom>
      <diagonal/>
    </border>
    <border diagonalUp="false" diagonalDown="false">
      <left style="thin">
        <color rgb="FF7F7F7F"/>
      </left>
      <right style="thin">
        <color rgb="FF7F7F7F"/>
      </right>
      <top style="medium">
        <color rgb="FF082115"/>
      </top>
      <bottom style="medium">
        <color rgb="FF08211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1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1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1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0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30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6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3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38" fillId="14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9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C8C8C8"/>
      </font>
      <fill>
        <patternFill>
          <bgColor rgb="FFEDEDED"/>
        </patternFill>
      </fill>
    </dxf>
    <dxf>
      <fill>
        <patternFill>
          <bgColor rgb="FFFDEA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4F2E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7F7F7F"/>
      <rgbColor rgb="FF9999FF"/>
      <rgbColor rgb="FF8A3A3A"/>
      <rgbColor rgb="FFFFF9E6"/>
      <rgbColor rgb="FFE3EDE6"/>
      <rgbColor rgb="FF660066"/>
      <rgbColor rgb="FFC4A56A"/>
      <rgbColor rgb="FF0066CC"/>
      <rgbColor rgb="FFE8E4DA"/>
      <rgbColor rgb="FF000080"/>
      <rgbColor rgb="FFFF00FF"/>
      <rgbColor rgb="FFF2F2F2"/>
      <rgbColor rgb="FF00FFFF"/>
      <rgbColor rgb="FF800080"/>
      <rgbColor rgb="FF800000"/>
      <rgbColor rgb="FF008080"/>
      <rgbColor rgb="FF0000FF"/>
      <rgbColor rgb="FF00CCFF"/>
      <rgbColor rgb="FFEFF4F0"/>
      <rgbColor rgb="FFE6EAF2"/>
      <rgbColor rgb="FFF6EEDF"/>
      <rgbColor rgb="FFEDEDED"/>
      <rgbColor rgb="FFFDEAEA"/>
      <rgbColor rgb="FFEFEFEF"/>
      <rgbColor rgb="FFF2E8E8"/>
      <rgbColor rgb="FF3366FF"/>
      <rgbColor rgb="FF33CCCC"/>
      <rgbColor rgb="FF99CC00"/>
      <rgbColor rgb="FFFFCC00"/>
      <rgbColor rgb="FFFF9900"/>
      <rgbColor rgb="FFFF6600"/>
      <rgbColor rgb="FF666699"/>
      <rgbColor rgb="FF8A8A8A"/>
      <rgbColor rgb="FF1F3864"/>
      <rgbColor rgb="FF339966"/>
      <rgbColor rgb="FF082115"/>
      <rgbColor rgb="FF333300"/>
      <rgbColor rgb="FF9C2B2B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78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7.5" hidden="false" customHeight="true" outlineLevel="0" collapsed="false"/>
    <row r="3" customFormat="false" ht="15" hidden="false" customHeight="false" outlineLevel="0" collapsed="false">
      <c r="B3" s="2" t="s">
        <v>1</v>
      </c>
      <c r="C3" s="3" t="s">
        <v>2</v>
      </c>
    </row>
    <row r="4" customFormat="false" ht="15" hidden="false" customHeight="false" outlineLevel="0" collapsed="false">
      <c r="B4" s="2"/>
      <c r="C4" s="3" t="s">
        <v>3</v>
      </c>
    </row>
    <row r="5" customFormat="false" ht="9.75" hidden="false" customHeight="true" outlineLevel="0" collapsed="false"/>
    <row r="6" customFormat="false" ht="15" hidden="false" customHeight="false" outlineLevel="0" collapsed="false">
      <c r="B6" s="2" t="s">
        <v>4</v>
      </c>
      <c r="C6" s="3" t="s">
        <v>5</v>
      </c>
    </row>
    <row r="7" customFormat="false" ht="9.75" hidden="false" customHeight="true" outlineLevel="0" collapsed="false"/>
    <row r="8" customFormat="false" ht="15" hidden="false" customHeight="false" outlineLevel="0" collapsed="false">
      <c r="B8" s="2" t="s">
        <v>6</v>
      </c>
      <c r="C8" s="3" t="s">
        <v>7</v>
      </c>
    </row>
    <row r="9" customFormat="false" ht="15" hidden="false" customHeight="false" outlineLevel="0" collapsed="false">
      <c r="B9" s="2"/>
      <c r="C9" s="3" t="s">
        <v>8</v>
      </c>
    </row>
    <row r="10" customFormat="false" ht="9.75" hidden="false" customHeight="true" outlineLevel="0" collapsed="false"/>
    <row r="11" customFormat="false" ht="15" hidden="false" customHeight="false" outlineLevel="0" collapsed="false">
      <c r="B11" s="2" t="s">
        <v>9</v>
      </c>
      <c r="C11" s="3" t="s">
        <v>10</v>
      </c>
    </row>
    <row r="12" customFormat="false" ht="15" hidden="false" customHeight="false" outlineLevel="0" collapsed="false">
      <c r="B12" s="2"/>
      <c r="C12" s="3" t="s">
        <v>11</v>
      </c>
    </row>
    <row r="13" customFormat="false" ht="15" hidden="false" customHeight="false" outlineLevel="0" collapsed="false">
      <c r="B13" s="2"/>
      <c r="C13" s="3" t="s">
        <v>12</v>
      </c>
    </row>
    <row r="14" customFormat="false" ht="9.75" hidden="false" customHeight="true" outlineLevel="0" collapsed="false"/>
    <row r="15" customFormat="false" ht="15" hidden="false" customHeight="false" outlineLevel="0" collapsed="false">
      <c r="B15" s="2" t="s">
        <v>13</v>
      </c>
      <c r="C15" s="3" t="s">
        <v>14</v>
      </c>
    </row>
    <row r="16" customFormat="false" ht="15" hidden="false" customHeight="false" outlineLevel="0" collapsed="false">
      <c r="B16" s="2"/>
      <c r="C16" s="3" t="s">
        <v>15</v>
      </c>
    </row>
    <row r="17" customFormat="false" ht="9.75" hidden="false" customHeight="true" outlineLevel="0" collapsed="false"/>
    <row r="18" customFormat="false" ht="15" hidden="false" customHeight="false" outlineLevel="0" collapsed="false">
      <c r="B18" s="2" t="s">
        <v>16</v>
      </c>
      <c r="C18" s="3" t="s">
        <v>17</v>
      </c>
    </row>
    <row r="19" customFormat="false" ht="15" hidden="false" customHeight="false" outlineLevel="0" collapsed="false">
      <c r="B19" s="2"/>
      <c r="C19" s="3" t="s">
        <v>18</v>
      </c>
    </row>
    <row r="20" customFormat="false" ht="13.5" hidden="false" customHeight="true" outlineLevel="0" collapsed="false"/>
    <row r="21" customFormat="false" ht="15" hidden="false" customHeight="false" outlineLevel="0" collapsed="false">
      <c r="B21" s="2" t="s">
        <v>19</v>
      </c>
      <c r="C21" s="3" t="s">
        <v>20</v>
      </c>
    </row>
    <row r="22" customFormat="false" ht="9.75" hidden="false" customHeight="true" outlineLevel="0" collapsed="false"/>
    <row r="23" customFormat="false" ht="15" hidden="false" customHeight="false" outlineLevel="0" collapsed="false">
      <c r="B23" s="2" t="s">
        <v>21</v>
      </c>
      <c r="C23" s="3" t="s">
        <v>22</v>
      </c>
    </row>
    <row r="24" customFormat="false" ht="15" hidden="false" customHeight="false" outlineLevel="0" collapsed="false">
      <c r="B24" s="2"/>
      <c r="C24" s="3" t="s">
        <v>23</v>
      </c>
    </row>
    <row r="25" customFormat="false" ht="15" hidden="false" customHeight="false" outlineLevel="0" collapsed="false">
      <c r="B25" s="2"/>
      <c r="C25" s="3" t="s">
        <v>24</v>
      </c>
    </row>
    <row r="26" customFormat="false" ht="15" hidden="false" customHeight="false" outlineLevel="0" collapsed="false">
      <c r="B26" s="2"/>
      <c r="C26" s="3" t="s">
        <v>25</v>
      </c>
    </row>
    <row r="27" customFormat="false" ht="13.5" hidden="false" customHeight="true" outlineLevel="0" collapsed="false"/>
    <row r="30" customFormat="false" ht="15" hidden="false" customHeight="true" outlineLevel="0" collapsed="false">
      <c r="B30" s="4" t="s">
        <v>26</v>
      </c>
      <c r="C30" s="4"/>
    </row>
    <row r="31" customFormat="false" ht="15.75" hidden="false" customHeight="true" outlineLevel="0" collapsed="false"/>
    <row r="32" customFormat="false" ht="33.75" hidden="false" customHeight="true" outlineLevel="0" collapsed="false">
      <c r="A32" s="1" t="s">
        <v>27</v>
      </c>
      <c r="B32" s="1"/>
      <c r="C32" s="1"/>
    </row>
    <row r="33" customFormat="false" ht="15" hidden="false" customHeight="false" outlineLevel="0" collapsed="false">
      <c r="B33" s="2" t="s">
        <v>28</v>
      </c>
      <c r="C33" s="3" t="s">
        <v>29</v>
      </c>
    </row>
    <row r="34" customFormat="false" ht="15" hidden="false" customHeight="false" outlineLevel="0" collapsed="false">
      <c r="B34" s="2" t="s">
        <v>30</v>
      </c>
      <c r="C34" s="5" t="s">
        <v>31</v>
      </c>
    </row>
    <row r="35" customFormat="false" ht="15" hidden="false" customHeight="false" outlineLevel="0" collapsed="false">
      <c r="B35" s="2"/>
      <c r="C35" s="3" t="s">
        <v>32</v>
      </c>
    </row>
    <row r="36" customFormat="false" ht="15" hidden="false" customHeight="false" outlineLevel="0" collapsed="false">
      <c r="B36" s="2"/>
      <c r="C36" s="3" t="s">
        <v>33</v>
      </c>
    </row>
    <row r="37" customFormat="false" ht="15" hidden="false" customHeight="false" outlineLevel="0" collapsed="false">
      <c r="B37" s="2" t="s">
        <v>34</v>
      </c>
      <c r="C37" s="5" t="s">
        <v>35</v>
      </c>
    </row>
    <row r="38" customFormat="false" ht="12" hidden="false" customHeight="true" outlineLevel="0" collapsed="false">
      <c r="B38" s="2" t="s">
        <v>36</v>
      </c>
      <c r="C38" s="3" t="s">
        <v>37</v>
      </c>
    </row>
    <row r="39" customFormat="false" ht="15" hidden="false" customHeight="true" outlineLevel="0" collapsed="false">
      <c r="B39" s="6" t="s">
        <v>38</v>
      </c>
      <c r="C39" s="6"/>
    </row>
  </sheetData>
  <mergeCells count="4">
    <mergeCell ref="A1:C1"/>
    <mergeCell ref="B30:C30"/>
    <mergeCell ref="A32:C32"/>
    <mergeCell ref="B39:C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62"/>
  </cols>
  <sheetData>
    <row r="1" customFormat="false" ht="33.75" hidden="false" customHeight="true" outlineLevel="0" collapsed="false">
      <c r="A1" s="1" t="s">
        <v>39</v>
      </c>
      <c r="B1" s="1"/>
      <c r="C1" s="1"/>
    </row>
    <row r="2" customFormat="false" ht="7.5" hidden="false" customHeight="true" outlineLevel="0" collapsed="false"/>
    <row r="4" customFormat="false" ht="17.15" hidden="false" customHeight="false" outlineLevel="0" collapsed="false">
      <c r="B4" s="7" t="s">
        <v>40</v>
      </c>
      <c r="C4" s="8" t="s">
        <v>41</v>
      </c>
    </row>
    <row r="5" customFormat="false" ht="17.15" hidden="false" customHeight="false" outlineLevel="0" collapsed="false">
      <c r="B5" s="7" t="s">
        <v>42</v>
      </c>
      <c r="C5" s="9" t="n">
        <v>46327</v>
      </c>
    </row>
    <row r="6" customFormat="false" ht="6" hidden="false" customHeight="true" outlineLevel="0" collapsed="false"/>
    <row r="7" customFormat="false" ht="15" hidden="false" customHeight="true" outlineLevel="0" collapsed="false">
      <c r="B7" s="6" t="s">
        <v>43</v>
      </c>
      <c r="C7" s="6"/>
    </row>
    <row r="8" customFormat="false" ht="24" hidden="false" customHeight="true" outlineLevel="0" collapsed="false">
      <c r="B8" s="10" t="s">
        <v>44</v>
      </c>
      <c r="C8" s="10"/>
    </row>
    <row r="9" customFormat="false" ht="17.15" hidden="false" customHeight="false" outlineLevel="0" collapsed="false">
      <c r="B9" s="11" t="s">
        <v>45</v>
      </c>
      <c r="C9" s="8" t="s">
        <v>46</v>
      </c>
    </row>
    <row r="10" customFormat="false" ht="15" hidden="false" customHeight="false" outlineLevel="0" collapsed="false">
      <c r="B10" s="11" t="s">
        <v>47</v>
      </c>
      <c r="C10" s="12" t="s">
        <v>48</v>
      </c>
    </row>
    <row r="11" customFormat="false" ht="15" hidden="false" customHeight="false" outlineLevel="0" collapsed="false">
      <c r="B11" s="11" t="s">
        <v>49</v>
      </c>
      <c r="C11" s="12" t="s">
        <v>50</v>
      </c>
    </row>
    <row r="12" customFormat="false" ht="15" hidden="false" customHeight="false" outlineLevel="0" collapsed="false">
      <c r="B12" s="11" t="s">
        <v>51</v>
      </c>
      <c r="C12" s="12" t="s">
        <v>52</v>
      </c>
    </row>
    <row r="13" customFormat="false" ht="15" hidden="false" customHeight="false" outlineLevel="0" collapsed="false">
      <c r="B13" s="11" t="s">
        <v>53</v>
      </c>
      <c r="C13" s="8"/>
    </row>
    <row r="14" customFormat="false" ht="24" hidden="false" customHeight="true" outlineLevel="0" collapsed="false">
      <c r="B14" s="13" t="s">
        <v>54</v>
      </c>
      <c r="C14" s="13"/>
    </row>
    <row r="15" customFormat="false" ht="12" hidden="false" customHeight="true" outlineLevel="0" collapsed="false">
      <c r="B15" s="11" t="s">
        <v>45</v>
      </c>
      <c r="C15" s="8" t="s">
        <v>55</v>
      </c>
    </row>
    <row r="16" customFormat="false" ht="17.15" hidden="false" customHeight="false" outlineLevel="0" collapsed="false">
      <c r="B16" s="11" t="s">
        <v>47</v>
      </c>
      <c r="C16" s="12" t="s">
        <v>56</v>
      </c>
    </row>
    <row r="17" customFormat="false" ht="17.15" hidden="false" customHeight="false" outlineLevel="0" collapsed="false">
      <c r="B17" s="11" t="s">
        <v>49</v>
      </c>
      <c r="C17" s="8" t="s">
        <v>57</v>
      </c>
    </row>
    <row r="18" customFormat="false" ht="17.15" hidden="false" customHeight="false" outlineLevel="0" collapsed="false">
      <c r="B18" s="11" t="s">
        <v>51</v>
      </c>
      <c r="C18" s="8" t="s">
        <v>58</v>
      </c>
    </row>
    <row r="19" customFormat="false" ht="17.15" hidden="false" customHeight="false" outlineLevel="0" collapsed="false">
      <c r="B19" s="11" t="s">
        <v>53</v>
      </c>
      <c r="C19" s="8" t="s">
        <v>58</v>
      </c>
    </row>
    <row r="20" customFormat="false" ht="15" hidden="false" customHeight="false" outlineLevel="0" collapsed="false">
      <c r="B20" s="11" t="s">
        <v>59</v>
      </c>
      <c r="C20" s="8"/>
    </row>
    <row r="21" customFormat="false" ht="15" hidden="false" customHeight="false" outlineLevel="0" collapsed="false">
      <c r="B21" s="11" t="s">
        <v>60</v>
      </c>
      <c r="C21" s="8"/>
    </row>
    <row r="23" customFormat="false" ht="15" hidden="false" customHeight="true" outlineLevel="0" collapsed="false">
      <c r="B23" s="6" t="s">
        <v>61</v>
      </c>
      <c r="C23" s="6"/>
    </row>
    <row r="25" customFormat="false" ht="21.75" hidden="false" customHeight="true" outlineLevel="0" collapsed="false">
      <c r="B25" s="14" t="s">
        <v>62</v>
      </c>
      <c r="C25" s="14"/>
    </row>
    <row r="26" customFormat="false" ht="15" hidden="false" customHeight="false" outlineLevel="0" collapsed="false">
      <c r="B26" s="15" t="s">
        <v>63</v>
      </c>
      <c r="C26" s="16" t="s">
        <v>64</v>
      </c>
    </row>
    <row r="27" customFormat="false" ht="15" hidden="false" customHeight="false" outlineLevel="0" collapsed="false">
      <c r="B27" s="17" t="s">
        <v>65</v>
      </c>
      <c r="C27" s="16" t="s">
        <v>66</v>
      </c>
    </row>
    <row r="28" customFormat="false" ht="15" hidden="false" customHeight="false" outlineLevel="0" collapsed="false">
      <c r="B28" s="18" t="s">
        <v>67</v>
      </c>
      <c r="C28" s="16" t="s">
        <v>68</v>
      </c>
    </row>
  </sheetData>
  <mergeCells count="6">
    <mergeCell ref="A1:C1"/>
    <mergeCell ref="B7:C7"/>
    <mergeCell ref="B8:C8"/>
    <mergeCell ref="B14:C14"/>
    <mergeCell ref="B23:C23"/>
    <mergeCell ref="B25:C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6"/>
    <col collapsed="false" customWidth="true" hidden="false" outlineLevel="0" max="4" min="4" style="0" width="9"/>
    <col collapsed="false" customWidth="true" hidden="false" outlineLevel="0" max="6" min="5" style="0" width="7"/>
    <col collapsed="false" customWidth="true" hidden="false" outlineLevel="0" max="12" min="7" style="0" width="9"/>
    <col collapsed="false" customWidth="true" hidden="false" outlineLevel="0" max="15" min="13" style="0" width="12"/>
    <col collapsed="false" customWidth="true" hidden="false" outlineLevel="0" max="18" min="16" style="0" width="11"/>
    <col collapsed="false" customWidth="true" hidden="false" outlineLevel="0" max="19" min="19" style="0" width="12"/>
    <col collapsed="false" customWidth="true" hidden="false" outlineLevel="0" max="26" min="20" style="0" width="11"/>
    <col collapsed="false" customWidth="true" hidden="false" outlineLevel="0" max="27" min="27" style="0" width="12"/>
    <col collapsed="false" customWidth="true" hidden="false" outlineLevel="0" max="28" min="28" style="0" width="26"/>
  </cols>
  <sheetData>
    <row r="1" customFormat="false" ht="36" hidden="false" customHeight="true" outlineLevel="0" collapsed="false">
      <c r="A1" s="19" t="str">
        <f aca="false">설정!$C$4&amp;"   일일 업무일지   "&amp;TEXT(설정!$C$5,"yyyy년 m월")</f>
        <v>［ 의료기관명 ］   일일 업무일지   2026년 11월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customFormat="false" ht="18" hidden="false" customHeight="true" outlineLevel="0" collapsed="false">
      <c r="A2" s="20" t="s">
        <v>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customFormat="false" ht="6" hidden="false" customHeight="true" outlineLevel="0" collapsed="false"/>
    <row r="4" customFormat="false" ht="19.5" hidden="false" customHeight="true" outlineLevel="0" collapsed="false">
      <c r="A4" s="21" t="s">
        <v>70</v>
      </c>
      <c r="B4" s="21"/>
      <c r="C4" s="21"/>
      <c r="D4" s="22" t="s">
        <v>71</v>
      </c>
      <c r="E4" s="22"/>
      <c r="F4" s="22"/>
      <c r="G4" s="23" t="s">
        <v>72</v>
      </c>
      <c r="H4" s="23"/>
      <c r="I4" s="23"/>
      <c r="J4" s="23"/>
      <c r="K4" s="23"/>
      <c r="L4" s="23"/>
      <c r="M4" s="24" t="s">
        <v>73</v>
      </c>
      <c r="N4" s="24"/>
      <c r="O4" s="24"/>
      <c r="P4" s="24"/>
      <c r="Q4" s="24"/>
      <c r="R4" s="24"/>
      <c r="S4" s="25" t="s">
        <v>74</v>
      </c>
      <c r="T4" s="25"/>
      <c r="U4" s="25"/>
      <c r="V4" s="25"/>
      <c r="W4" s="25"/>
      <c r="X4" s="25"/>
      <c r="Y4" s="25"/>
      <c r="Z4" s="25"/>
      <c r="AA4" s="25"/>
      <c r="AB4" s="26" t="s">
        <v>75</v>
      </c>
    </row>
    <row r="5" customFormat="false" ht="30" hidden="false" customHeight="true" outlineLevel="0" collapsed="false">
      <c r="A5" s="27" t="s">
        <v>76</v>
      </c>
      <c r="B5" s="27" t="s">
        <v>77</v>
      </c>
      <c r="C5" s="27" t="s">
        <v>78</v>
      </c>
      <c r="D5" s="27" t="s">
        <v>79</v>
      </c>
      <c r="E5" s="27" t="s">
        <v>80</v>
      </c>
      <c r="F5" s="27" t="s">
        <v>81</v>
      </c>
      <c r="G5" s="27" t="str">
        <f aca="false">설정!$C$9</f>
        <v>도수치료</v>
      </c>
      <c r="H5" s="27" t="str">
        <f aca="false">설정!$C$10</f>
        <v>ESWT</v>
      </c>
      <c r="I5" s="27" t="str">
        <f aca="false">설정!$C$11</f>
        <v>C - arm</v>
      </c>
      <c r="J5" s="27" t="str">
        <f aca="false">설정!$C$12</f>
        <v>Sono</v>
      </c>
      <c r="K5" s="27" t="n">
        <f aca="false">설정!$C$13</f>
        <v>0</v>
      </c>
      <c r="L5" s="27" t="n">
        <f aca="false">설정!$C$14</f>
        <v>0</v>
      </c>
      <c r="M5" s="27" t="s">
        <v>82</v>
      </c>
      <c r="N5" s="27" t="s">
        <v>83</v>
      </c>
      <c r="O5" s="27" t="s">
        <v>84</v>
      </c>
      <c r="P5" s="27" t="s">
        <v>85</v>
      </c>
      <c r="Q5" s="27" t="s">
        <v>86</v>
      </c>
      <c r="R5" s="27" t="s">
        <v>87</v>
      </c>
      <c r="S5" s="27" t="s">
        <v>88</v>
      </c>
      <c r="T5" s="27" t="str">
        <f aca="false">설정!$C$15</f>
        <v>카   드</v>
      </c>
      <c r="U5" s="27" t="str">
        <f aca="false">설정!$C$16</f>
        <v>Q R 결 제</v>
      </c>
      <c r="V5" s="27" t="str">
        <f aca="false">설정!$C$17</f>
        <v>계 좌 이 체</v>
      </c>
      <c r="W5" s="27" t="str">
        <f aca="false">설정!$C$18</f>
        <v>기   타</v>
      </c>
      <c r="X5" s="27" t="str">
        <f aca="false">설정!$C$19</f>
        <v>기   타</v>
      </c>
      <c r="Y5" s="27" t="n">
        <f aca="false">설정!$C$20</f>
        <v>0</v>
      </c>
      <c r="Z5" s="27" t="n">
        <f aca="false">설정!$C$21</f>
        <v>0</v>
      </c>
      <c r="AA5" s="27" t="s">
        <v>89</v>
      </c>
      <c r="AB5" s="27" t="s">
        <v>75</v>
      </c>
    </row>
    <row r="6" customFormat="false" ht="18.75" hidden="false" customHeight="true" outlineLevel="0" collapsed="false">
      <c r="A6" s="28" t="n">
        <v>1</v>
      </c>
      <c r="B6" s="29" t="n">
        <f aca="false">IF(MONTH(설정!$C$5+0)&lt;&gt;MONTH(설정!$C$5),"",설정!$C$5+0)</f>
        <v>46327</v>
      </c>
      <c r="C6" s="30" t="str">
        <f aca="false">IF(B6="","",CHOOSE(WEEKDAY(B6,2),"월","화","수","목","금","토","일"))</f>
        <v>일</v>
      </c>
      <c r="D6" s="31"/>
      <c r="E6" s="31"/>
      <c r="F6" s="32" t="str">
        <f aca="false">IF(N(D6)=0,"",N(D6)-N(E6))</f>
        <v/>
      </c>
      <c r="G6" s="31"/>
      <c r="H6" s="31"/>
      <c r="I6" s="31"/>
      <c r="J6" s="31"/>
      <c r="K6" s="31"/>
      <c r="L6" s="31"/>
      <c r="M6" s="33"/>
      <c r="N6" s="33"/>
      <c r="O6" s="33"/>
      <c r="P6" s="33"/>
      <c r="Q6" s="33"/>
      <c r="R6" s="34" t="str">
        <f aca="false">IF(N(D6)=0,"",ROUND(N(M6)/N(D6),0))</f>
        <v/>
      </c>
      <c r="S6" s="33"/>
      <c r="T6" s="33"/>
      <c r="U6" s="33"/>
      <c r="V6" s="33"/>
      <c r="W6" s="33"/>
      <c r="X6" s="33"/>
      <c r="Y6" s="33"/>
      <c r="Z6" s="33"/>
      <c r="AA6" s="34" t="str">
        <f aca="false">IF(N(S6)=0,"",N(S6)-N(T6)-N(U6)-N(V6)-N(W6)-N(X6)-N(Y6)-N(Z6))</f>
        <v/>
      </c>
      <c r="AB6" s="35"/>
    </row>
    <row r="7" customFormat="false" ht="18.75" hidden="false" customHeight="true" outlineLevel="0" collapsed="false">
      <c r="A7" s="28" t="n">
        <v>2</v>
      </c>
      <c r="B7" s="29" t="n">
        <f aca="false">IF(MONTH(설정!$C$5+1)&lt;&gt;MONTH(설정!$C$5),"",설정!$C$5+1)</f>
        <v>46328</v>
      </c>
      <c r="C7" s="30" t="str">
        <f aca="false">IF(B7="","",CHOOSE(WEEKDAY(B7,2),"월","화","수","목","금","토","일"))</f>
        <v>월</v>
      </c>
      <c r="D7" s="31"/>
      <c r="E7" s="31"/>
      <c r="F7" s="32" t="str">
        <f aca="false">IF(N(D7)=0,"",N(D7)-N(E7))</f>
        <v/>
      </c>
      <c r="G7" s="31"/>
      <c r="H7" s="31"/>
      <c r="I7" s="31"/>
      <c r="J7" s="31"/>
      <c r="K7" s="31"/>
      <c r="L7" s="31"/>
      <c r="M7" s="33"/>
      <c r="N7" s="33"/>
      <c r="O7" s="33"/>
      <c r="P7" s="33"/>
      <c r="Q7" s="33"/>
      <c r="R7" s="34" t="str">
        <f aca="false">IF(N(D7)=0,"",ROUND(N(M7)/N(D7),0))</f>
        <v/>
      </c>
      <c r="S7" s="33"/>
      <c r="T7" s="33"/>
      <c r="U7" s="33"/>
      <c r="V7" s="33"/>
      <c r="W7" s="33"/>
      <c r="X7" s="33"/>
      <c r="Y7" s="33"/>
      <c r="Z7" s="33"/>
      <c r="AA7" s="34" t="str">
        <f aca="false">IF(N(S7)=0,"",N(S7)-N(T7)-N(U7)-N(V7)-N(W7)-N(X7)-N(Y7)-N(Z7))</f>
        <v/>
      </c>
      <c r="AB7" s="35"/>
    </row>
    <row r="8" customFormat="false" ht="18.75" hidden="false" customHeight="true" outlineLevel="0" collapsed="false">
      <c r="A8" s="28" t="n">
        <v>3</v>
      </c>
      <c r="B8" s="29" t="n">
        <f aca="false">IF(MONTH(설정!$C$5+2)&lt;&gt;MONTH(설정!$C$5),"",설정!$C$5+2)</f>
        <v>46329</v>
      </c>
      <c r="C8" s="30" t="str">
        <f aca="false">IF(B8="","",CHOOSE(WEEKDAY(B8,2),"월","화","수","목","금","토","일"))</f>
        <v>화</v>
      </c>
      <c r="D8" s="31"/>
      <c r="E8" s="31"/>
      <c r="F8" s="32" t="str">
        <f aca="false">IF(N(D8)=0,"",N(D8)-N(E8))</f>
        <v/>
      </c>
      <c r="G8" s="31"/>
      <c r="H8" s="31"/>
      <c r="I8" s="31"/>
      <c r="J8" s="31"/>
      <c r="K8" s="31"/>
      <c r="L8" s="31"/>
      <c r="M8" s="33"/>
      <c r="N8" s="33"/>
      <c r="O8" s="33"/>
      <c r="P8" s="33"/>
      <c r="Q8" s="33"/>
      <c r="R8" s="34" t="str">
        <f aca="false">IF(N(D8)=0,"",ROUND(N(M8)/N(D8),0))</f>
        <v/>
      </c>
      <c r="S8" s="33"/>
      <c r="T8" s="33"/>
      <c r="U8" s="33"/>
      <c r="V8" s="33"/>
      <c r="W8" s="33"/>
      <c r="X8" s="33"/>
      <c r="Y8" s="33"/>
      <c r="Z8" s="33"/>
      <c r="AA8" s="34" t="str">
        <f aca="false">IF(N(S8)=0,"",N(S8)-N(T8)-N(U8)-N(V8)-N(W8)-N(X8)-N(Y8)-N(Z8))</f>
        <v/>
      </c>
      <c r="AB8" s="35"/>
    </row>
    <row r="9" customFormat="false" ht="18.75" hidden="false" customHeight="true" outlineLevel="0" collapsed="false">
      <c r="A9" s="28" t="n">
        <v>4</v>
      </c>
      <c r="B9" s="29" t="n">
        <f aca="false">IF(MONTH(설정!$C$5+3)&lt;&gt;MONTH(설정!$C$5),"",설정!$C$5+3)</f>
        <v>46330</v>
      </c>
      <c r="C9" s="30" t="str">
        <f aca="false">IF(B9="","",CHOOSE(WEEKDAY(B9,2),"월","화","수","목","금","토","일"))</f>
        <v>수</v>
      </c>
      <c r="D9" s="31"/>
      <c r="E9" s="31"/>
      <c r="F9" s="32" t="str">
        <f aca="false">IF(N(D9)=0,"",N(D9)-N(E9))</f>
        <v/>
      </c>
      <c r="G9" s="31"/>
      <c r="H9" s="31"/>
      <c r="I9" s="31"/>
      <c r="J9" s="31"/>
      <c r="K9" s="31"/>
      <c r="L9" s="31"/>
      <c r="M9" s="33"/>
      <c r="N9" s="33"/>
      <c r="O9" s="33"/>
      <c r="P9" s="33"/>
      <c r="Q9" s="33"/>
      <c r="R9" s="34" t="str">
        <f aca="false">IF(N(D9)=0,"",ROUND(N(M9)/N(D9),0))</f>
        <v/>
      </c>
      <c r="S9" s="33"/>
      <c r="T9" s="33"/>
      <c r="U9" s="33"/>
      <c r="V9" s="33"/>
      <c r="W9" s="33"/>
      <c r="X9" s="33"/>
      <c r="Y9" s="33"/>
      <c r="Z9" s="33"/>
      <c r="AA9" s="34" t="str">
        <f aca="false">IF(N(S9)=0,"",N(S9)-N(T9)-N(U9)-N(V9)-N(W9)-N(X9)-N(Y9)-N(Z9))</f>
        <v/>
      </c>
      <c r="AB9" s="35"/>
    </row>
    <row r="10" customFormat="false" ht="18.75" hidden="false" customHeight="true" outlineLevel="0" collapsed="false">
      <c r="A10" s="28" t="n">
        <v>5</v>
      </c>
      <c r="B10" s="29" t="n">
        <f aca="false">IF(MONTH(설정!$C$5+4)&lt;&gt;MONTH(설정!$C$5),"",설정!$C$5+4)</f>
        <v>46331</v>
      </c>
      <c r="C10" s="30" t="str">
        <f aca="false">IF(B10="","",CHOOSE(WEEKDAY(B10,2),"월","화","수","목","금","토","일"))</f>
        <v>목</v>
      </c>
      <c r="D10" s="31"/>
      <c r="E10" s="31"/>
      <c r="F10" s="32" t="str">
        <f aca="false">IF(N(D10)=0,"",N(D10)-N(E10))</f>
        <v/>
      </c>
      <c r="G10" s="31"/>
      <c r="H10" s="31"/>
      <c r="I10" s="31"/>
      <c r="J10" s="31"/>
      <c r="K10" s="31"/>
      <c r="L10" s="31"/>
      <c r="M10" s="33"/>
      <c r="N10" s="33"/>
      <c r="O10" s="33"/>
      <c r="P10" s="33"/>
      <c r="Q10" s="33"/>
      <c r="R10" s="34" t="str">
        <f aca="false">IF(N(D10)=0,"",ROUND(N(M10)/N(D10),0))</f>
        <v/>
      </c>
      <c r="S10" s="33"/>
      <c r="T10" s="33"/>
      <c r="U10" s="33"/>
      <c r="V10" s="33"/>
      <c r="W10" s="33"/>
      <c r="X10" s="33"/>
      <c r="Y10" s="33"/>
      <c r="Z10" s="33"/>
      <c r="AA10" s="34" t="str">
        <f aca="false">IF(N(S10)=0,"",N(S10)-N(T10)-N(U10)-N(V10)-N(W10)-N(X10)-N(Y10)-N(Z10))</f>
        <v/>
      </c>
      <c r="AB10" s="35"/>
    </row>
    <row r="11" customFormat="false" ht="18.75" hidden="false" customHeight="true" outlineLevel="0" collapsed="false">
      <c r="A11" s="28" t="n">
        <v>6</v>
      </c>
      <c r="B11" s="29" t="n">
        <f aca="false">IF(MONTH(설정!$C$5+5)&lt;&gt;MONTH(설정!$C$5),"",설정!$C$5+5)</f>
        <v>46332</v>
      </c>
      <c r="C11" s="30" t="str">
        <f aca="false">IF(B11="","",CHOOSE(WEEKDAY(B11,2),"월","화","수","목","금","토","일"))</f>
        <v>금</v>
      </c>
      <c r="D11" s="31"/>
      <c r="E11" s="31"/>
      <c r="F11" s="32" t="str">
        <f aca="false">IF(N(D11)=0,"",N(D11)-N(E11))</f>
        <v/>
      </c>
      <c r="G11" s="31"/>
      <c r="H11" s="31"/>
      <c r="I11" s="31"/>
      <c r="J11" s="31"/>
      <c r="K11" s="31"/>
      <c r="L11" s="31"/>
      <c r="M11" s="33"/>
      <c r="N11" s="33"/>
      <c r="O11" s="33"/>
      <c r="P11" s="33"/>
      <c r="Q11" s="33"/>
      <c r="R11" s="34" t="str">
        <f aca="false">IF(N(D11)=0,"",ROUND(N(M11)/N(D11),0))</f>
        <v/>
      </c>
      <c r="S11" s="33"/>
      <c r="T11" s="33"/>
      <c r="U11" s="33"/>
      <c r="V11" s="33"/>
      <c r="W11" s="33"/>
      <c r="X11" s="33"/>
      <c r="Y11" s="33"/>
      <c r="Z11" s="33"/>
      <c r="AA11" s="34" t="str">
        <f aca="false">IF(N(S11)=0,"",N(S11)-N(T11)-N(U11)-N(V11)-N(W11)-N(X11)-N(Y11)-N(Z11))</f>
        <v/>
      </c>
      <c r="AB11" s="35"/>
    </row>
    <row r="12" customFormat="false" ht="18.75" hidden="false" customHeight="true" outlineLevel="0" collapsed="false">
      <c r="A12" s="28" t="n">
        <v>7</v>
      </c>
      <c r="B12" s="29" t="n">
        <f aca="false">IF(MONTH(설정!$C$5+6)&lt;&gt;MONTH(설정!$C$5),"",설정!$C$5+6)</f>
        <v>46333</v>
      </c>
      <c r="C12" s="30" t="str">
        <f aca="false">IF(B12="","",CHOOSE(WEEKDAY(B12,2),"월","화","수","목","금","토","일"))</f>
        <v>토</v>
      </c>
      <c r="D12" s="31"/>
      <c r="E12" s="31"/>
      <c r="F12" s="32" t="str">
        <f aca="false">IF(N(D12)=0,"",N(D12)-N(E12))</f>
        <v/>
      </c>
      <c r="G12" s="31"/>
      <c r="H12" s="31"/>
      <c r="I12" s="31"/>
      <c r="J12" s="31"/>
      <c r="K12" s="31"/>
      <c r="L12" s="31"/>
      <c r="M12" s="33"/>
      <c r="N12" s="33"/>
      <c r="O12" s="33"/>
      <c r="P12" s="33"/>
      <c r="Q12" s="33"/>
      <c r="R12" s="34" t="str">
        <f aca="false">IF(N(D12)=0,"",ROUND(N(M12)/N(D12),0))</f>
        <v/>
      </c>
      <c r="S12" s="33"/>
      <c r="T12" s="33"/>
      <c r="U12" s="33"/>
      <c r="V12" s="33"/>
      <c r="W12" s="33"/>
      <c r="X12" s="33"/>
      <c r="Y12" s="33"/>
      <c r="Z12" s="33"/>
      <c r="AA12" s="34" t="str">
        <f aca="false">IF(N(S12)=0,"",N(S12)-N(T12)-N(U12)-N(V12)-N(W12)-N(X12)-N(Y12)-N(Z12))</f>
        <v/>
      </c>
      <c r="AB12" s="35"/>
    </row>
    <row r="13" customFormat="false" ht="18.75" hidden="false" customHeight="true" outlineLevel="0" collapsed="false">
      <c r="A13" s="28" t="n">
        <v>8</v>
      </c>
      <c r="B13" s="29" t="n">
        <f aca="false">IF(MONTH(설정!$C$5+7)&lt;&gt;MONTH(설정!$C$5),"",설정!$C$5+7)</f>
        <v>46334</v>
      </c>
      <c r="C13" s="30" t="str">
        <f aca="false">IF(B13="","",CHOOSE(WEEKDAY(B13,2),"월","화","수","목","금","토","일"))</f>
        <v>일</v>
      </c>
      <c r="D13" s="31"/>
      <c r="E13" s="31"/>
      <c r="F13" s="32" t="str">
        <f aca="false">IF(N(D13)=0,"",N(D13)-N(E13))</f>
        <v/>
      </c>
      <c r="G13" s="31"/>
      <c r="H13" s="31"/>
      <c r="I13" s="31"/>
      <c r="J13" s="31"/>
      <c r="K13" s="31"/>
      <c r="L13" s="31"/>
      <c r="M13" s="33"/>
      <c r="N13" s="33"/>
      <c r="O13" s="33"/>
      <c r="P13" s="33"/>
      <c r="Q13" s="33"/>
      <c r="R13" s="34" t="str">
        <f aca="false">IF(N(D13)=0,"",ROUND(N(M13)/N(D13),0))</f>
        <v/>
      </c>
      <c r="S13" s="33"/>
      <c r="T13" s="33"/>
      <c r="U13" s="33"/>
      <c r="V13" s="33"/>
      <c r="W13" s="33"/>
      <c r="X13" s="33"/>
      <c r="Y13" s="33"/>
      <c r="Z13" s="33"/>
      <c r="AA13" s="34" t="str">
        <f aca="false">IF(N(S13)=0,"",N(S13)-N(T13)-N(U13)-N(V13)-N(W13)-N(X13)-N(Y13)-N(Z13))</f>
        <v/>
      </c>
      <c r="AB13" s="35"/>
    </row>
    <row r="14" customFormat="false" ht="18.75" hidden="false" customHeight="true" outlineLevel="0" collapsed="false">
      <c r="A14" s="28" t="n">
        <v>9</v>
      </c>
      <c r="B14" s="29" t="n">
        <f aca="false">IF(MONTH(설정!$C$5+8)&lt;&gt;MONTH(설정!$C$5),"",설정!$C$5+8)</f>
        <v>46335</v>
      </c>
      <c r="C14" s="30" t="str">
        <f aca="false">IF(B14="","",CHOOSE(WEEKDAY(B14,2),"월","화","수","목","금","토","일"))</f>
        <v>월</v>
      </c>
      <c r="D14" s="31"/>
      <c r="E14" s="31"/>
      <c r="F14" s="32" t="str">
        <f aca="false">IF(N(D14)=0,"",N(D14)-N(E14))</f>
        <v/>
      </c>
      <c r="G14" s="31"/>
      <c r="H14" s="31"/>
      <c r="I14" s="31"/>
      <c r="J14" s="31"/>
      <c r="K14" s="31"/>
      <c r="L14" s="31"/>
      <c r="M14" s="33"/>
      <c r="N14" s="33"/>
      <c r="O14" s="33"/>
      <c r="P14" s="33"/>
      <c r="Q14" s="33"/>
      <c r="R14" s="34" t="str">
        <f aca="false">IF(N(D14)=0,"",ROUND(N(M14)/N(D14),0))</f>
        <v/>
      </c>
      <c r="S14" s="33"/>
      <c r="T14" s="33"/>
      <c r="U14" s="33"/>
      <c r="V14" s="33"/>
      <c r="W14" s="33"/>
      <c r="X14" s="33"/>
      <c r="Y14" s="33"/>
      <c r="Z14" s="33"/>
      <c r="AA14" s="34" t="str">
        <f aca="false">IF(N(S14)=0,"",N(S14)-N(T14)-N(U14)-N(V14)-N(W14)-N(X14)-N(Y14)-N(Z14))</f>
        <v/>
      </c>
      <c r="AB14" s="35"/>
    </row>
    <row r="15" customFormat="false" ht="18.75" hidden="false" customHeight="true" outlineLevel="0" collapsed="false">
      <c r="A15" s="28" t="n">
        <v>10</v>
      </c>
      <c r="B15" s="29" t="n">
        <f aca="false">IF(MONTH(설정!$C$5+9)&lt;&gt;MONTH(설정!$C$5),"",설정!$C$5+9)</f>
        <v>46336</v>
      </c>
      <c r="C15" s="30" t="str">
        <f aca="false">IF(B15="","",CHOOSE(WEEKDAY(B15,2),"월","화","수","목","금","토","일"))</f>
        <v>화</v>
      </c>
      <c r="D15" s="31"/>
      <c r="E15" s="31"/>
      <c r="F15" s="32" t="str">
        <f aca="false">IF(N(D15)=0,"",N(D15)-N(E15))</f>
        <v/>
      </c>
      <c r="G15" s="31"/>
      <c r="H15" s="31"/>
      <c r="I15" s="31"/>
      <c r="J15" s="31"/>
      <c r="K15" s="31"/>
      <c r="L15" s="31"/>
      <c r="M15" s="33"/>
      <c r="N15" s="33"/>
      <c r="O15" s="33"/>
      <c r="P15" s="33"/>
      <c r="Q15" s="33"/>
      <c r="R15" s="34" t="str">
        <f aca="false">IF(N(D15)=0,"",ROUND(N(M15)/N(D15),0))</f>
        <v/>
      </c>
      <c r="S15" s="33"/>
      <c r="T15" s="33"/>
      <c r="U15" s="33"/>
      <c r="V15" s="33"/>
      <c r="W15" s="33"/>
      <c r="X15" s="33"/>
      <c r="Y15" s="33"/>
      <c r="Z15" s="33"/>
      <c r="AA15" s="34" t="str">
        <f aca="false">IF(N(S15)=0,"",N(S15)-N(T15)-N(U15)-N(V15)-N(W15)-N(X15)-N(Y15)-N(Z15))</f>
        <v/>
      </c>
      <c r="AB15" s="35"/>
    </row>
    <row r="16" customFormat="false" ht="18.75" hidden="false" customHeight="true" outlineLevel="0" collapsed="false">
      <c r="A16" s="28" t="n">
        <v>11</v>
      </c>
      <c r="B16" s="29" t="n">
        <f aca="false">IF(MONTH(설정!$C$5+10)&lt;&gt;MONTH(설정!$C$5),"",설정!$C$5+10)</f>
        <v>46337</v>
      </c>
      <c r="C16" s="30" t="str">
        <f aca="false">IF(B16="","",CHOOSE(WEEKDAY(B16,2),"월","화","수","목","금","토","일"))</f>
        <v>수</v>
      </c>
      <c r="D16" s="31"/>
      <c r="E16" s="31"/>
      <c r="F16" s="32" t="str">
        <f aca="false">IF(N(D16)=0,"",N(D16)-N(E16))</f>
        <v/>
      </c>
      <c r="G16" s="31"/>
      <c r="H16" s="31"/>
      <c r="I16" s="31"/>
      <c r="J16" s="31"/>
      <c r="K16" s="31"/>
      <c r="L16" s="31"/>
      <c r="M16" s="33"/>
      <c r="N16" s="33"/>
      <c r="O16" s="33"/>
      <c r="P16" s="33"/>
      <c r="Q16" s="33"/>
      <c r="R16" s="34" t="str">
        <f aca="false">IF(N(D16)=0,"",ROUND(N(M16)/N(D16),0))</f>
        <v/>
      </c>
      <c r="S16" s="33"/>
      <c r="T16" s="33"/>
      <c r="U16" s="33"/>
      <c r="V16" s="33"/>
      <c r="W16" s="33"/>
      <c r="X16" s="33"/>
      <c r="Y16" s="33"/>
      <c r="Z16" s="33"/>
      <c r="AA16" s="34" t="str">
        <f aca="false">IF(N(S16)=0,"",N(S16)-N(T16)-N(U16)-N(V16)-N(W16)-N(X16)-N(Y16)-N(Z16))</f>
        <v/>
      </c>
      <c r="AB16" s="35"/>
    </row>
    <row r="17" customFormat="false" ht="18.75" hidden="false" customHeight="true" outlineLevel="0" collapsed="false">
      <c r="A17" s="28" t="n">
        <v>12</v>
      </c>
      <c r="B17" s="29" t="n">
        <f aca="false">IF(MONTH(설정!$C$5+11)&lt;&gt;MONTH(설정!$C$5),"",설정!$C$5+11)</f>
        <v>46338</v>
      </c>
      <c r="C17" s="30" t="str">
        <f aca="false">IF(B17="","",CHOOSE(WEEKDAY(B17,2),"월","화","수","목","금","토","일"))</f>
        <v>목</v>
      </c>
      <c r="D17" s="31"/>
      <c r="E17" s="31"/>
      <c r="F17" s="32" t="str">
        <f aca="false">IF(N(D17)=0,"",N(D17)-N(E17))</f>
        <v/>
      </c>
      <c r="G17" s="31"/>
      <c r="H17" s="31"/>
      <c r="I17" s="31"/>
      <c r="J17" s="31"/>
      <c r="K17" s="31"/>
      <c r="L17" s="31"/>
      <c r="M17" s="33"/>
      <c r="N17" s="33"/>
      <c r="O17" s="33"/>
      <c r="P17" s="33"/>
      <c r="Q17" s="33"/>
      <c r="R17" s="34" t="str">
        <f aca="false">IF(N(D17)=0,"",ROUND(N(M17)/N(D17),0))</f>
        <v/>
      </c>
      <c r="S17" s="33"/>
      <c r="T17" s="33"/>
      <c r="U17" s="33"/>
      <c r="V17" s="33"/>
      <c r="W17" s="33"/>
      <c r="X17" s="33"/>
      <c r="Y17" s="33"/>
      <c r="Z17" s="33"/>
      <c r="AA17" s="34" t="str">
        <f aca="false">IF(N(S17)=0,"",N(S17)-N(T17)-N(U17)-N(V17)-N(W17)-N(X17)-N(Y17)-N(Z17))</f>
        <v/>
      </c>
      <c r="AB17" s="35"/>
    </row>
    <row r="18" customFormat="false" ht="18.75" hidden="false" customHeight="true" outlineLevel="0" collapsed="false">
      <c r="A18" s="28" t="n">
        <v>13</v>
      </c>
      <c r="B18" s="29" t="n">
        <f aca="false">IF(MONTH(설정!$C$5+12)&lt;&gt;MONTH(설정!$C$5),"",설정!$C$5+12)</f>
        <v>46339</v>
      </c>
      <c r="C18" s="30" t="str">
        <f aca="false">IF(B18="","",CHOOSE(WEEKDAY(B18,2),"월","화","수","목","금","토","일"))</f>
        <v>금</v>
      </c>
      <c r="D18" s="31"/>
      <c r="E18" s="31"/>
      <c r="F18" s="32" t="str">
        <f aca="false">IF(N(D18)=0,"",N(D18)-N(E18))</f>
        <v/>
      </c>
      <c r="G18" s="31"/>
      <c r="H18" s="31"/>
      <c r="I18" s="31"/>
      <c r="J18" s="31"/>
      <c r="K18" s="31"/>
      <c r="L18" s="31"/>
      <c r="M18" s="33"/>
      <c r="N18" s="33"/>
      <c r="O18" s="33"/>
      <c r="P18" s="33"/>
      <c r="Q18" s="33"/>
      <c r="R18" s="34" t="str">
        <f aca="false">IF(N(D18)=0,"",ROUND(N(M18)/N(D18),0))</f>
        <v/>
      </c>
      <c r="S18" s="33"/>
      <c r="T18" s="33"/>
      <c r="U18" s="33"/>
      <c r="V18" s="33"/>
      <c r="W18" s="33"/>
      <c r="X18" s="33"/>
      <c r="Y18" s="33"/>
      <c r="Z18" s="33"/>
      <c r="AA18" s="34" t="str">
        <f aca="false">IF(N(S18)=0,"",N(S18)-N(T18)-N(U18)-N(V18)-N(W18)-N(X18)-N(Y18)-N(Z18))</f>
        <v/>
      </c>
      <c r="AB18" s="35"/>
    </row>
    <row r="19" customFormat="false" ht="18.75" hidden="false" customHeight="true" outlineLevel="0" collapsed="false">
      <c r="A19" s="28" t="n">
        <v>14</v>
      </c>
      <c r="B19" s="29" t="n">
        <f aca="false">IF(MONTH(설정!$C$5+13)&lt;&gt;MONTH(설정!$C$5),"",설정!$C$5+13)</f>
        <v>46340</v>
      </c>
      <c r="C19" s="30" t="str">
        <f aca="false">IF(B19="","",CHOOSE(WEEKDAY(B19,2),"월","화","수","목","금","토","일"))</f>
        <v>토</v>
      </c>
      <c r="D19" s="31"/>
      <c r="E19" s="31"/>
      <c r="F19" s="32" t="str">
        <f aca="false">IF(N(D19)=0,"",N(D19)-N(E19))</f>
        <v/>
      </c>
      <c r="G19" s="31"/>
      <c r="H19" s="31"/>
      <c r="I19" s="31"/>
      <c r="J19" s="31"/>
      <c r="K19" s="31"/>
      <c r="L19" s="31"/>
      <c r="M19" s="33"/>
      <c r="N19" s="33"/>
      <c r="O19" s="33"/>
      <c r="P19" s="33"/>
      <c r="Q19" s="33"/>
      <c r="R19" s="34" t="str">
        <f aca="false">IF(N(D19)=0,"",ROUND(N(M19)/N(D19),0))</f>
        <v/>
      </c>
      <c r="S19" s="33"/>
      <c r="T19" s="33"/>
      <c r="U19" s="33"/>
      <c r="V19" s="33"/>
      <c r="W19" s="33"/>
      <c r="X19" s="33"/>
      <c r="Y19" s="33"/>
      <c r="Z19" s="33"/>
      <c r="AA19" s="34" t="str">
        <f aca="false">IF(N(S19)=0,"",N(S19)-N(T19)-N(U19)-N(V19)-N(W19)-N(X19)-N(Y19)-N(Z19))</f>
        <v/>
      </c>
      <c r="AB19" s="35"/>
    </row>
    <row r="20" customFormat="false" ht="18.75" hidden="false" customHeight="true" outlineLevel="0" collapsed="false">
      <c r="A20" s="28" t="n">
        <v>15</v>
      </c>
      <c r="B20" s="29" t="n">
        <f aca="false">IF(MONTH(설정!$C$5+14)&lt;&gt;MONTH(설정!$C$5),"",설정!$C$5+14)</f>
        <v>46341</v>
      </c>
      <c r="C20" s="30" t="str">
        <f aca="false">IF(B20="","",CHOOSE(WEEKDAY(B20,2),"월","화","수","목","금","토","일"))</f>
        <v>일</v>
      </c>
      <c r="D20" s="31"/>
      <c r="E20" s="31"/>
      <c r="F20" s="32" t="str">
        <f aca="false">IF(N(D20)=0,"",N(D20)-N(E20))</f>
        <v/>
      </c>
      <c r="G20" s="31"/>
      <c r="H20" s="31"/>
      <c r="I20" s="31"/>
      <c r="J20" s="31"/>
      <c r="K20" s="31"/>
      <c r="L20" s="31"/>
      <c r="M20" s="33"/>
      <c r="N20" s="33"/>
      <c r="O20" s="33"/>
      <c r="P20" s="33"/>
      <c r="Q20" s="33"/>
      <c r="R20" s="34" t="str">
        <f aca="false">IF(N(D20)=0,"",ROUND(N(M20)/N(D20),0))</f>
        <v/>
      </c>
      <c r="S20" s="33"/>
      <c r="T20" s="33"/>
      <c r="U20" s="33"/>
      <c r="V20" s="33"/>
      <c r="W20" s="33"/>
      <c r="X20" s="33"/>
      <c r="Y20" s="33"/>
      <c r="Z20" s="33"/>
      <c r="AA20" s="34" t="str">
        <f aca="false">IF(N(S20)=0,"",N(S20)-N(T20)-N(U20)-N(V20)-N(W20)-N(X20)-N(Y20)-N(Z20))</f>
        <v/>
      </c>
      <c r="AB20" s="35"/>
    </row>
    <row r="21" customFormat="false" ht="18.75" hidden="false" customHeight="true" outlineLevel="0" collapsed="false">
      <c r="A21" s="28" t="n">
        <v>16</v>
      </c>
      <c r="B21" s="29" t="n">
        <f aca="false">IF(MONTH(설정!$C$5+15)&lt;&gt;MONTH(설정!$C$5),"",설정!$C$5+15)</f>
        <v>46342</v>
      </c>
      <c r="C21" s="30" t="str">
        <f aca="false">IF(B21="","",CHOOSE(WEEKDAY(B21,2),"월","화","수","목","금","토","일"))</f>
        <v>월</v>
      </c>
      <c r="D21" s="31"/>
      <c r="E21" s="31"/>
      <c r="F21" s="32" t="str">
        <f aca="false">IF(N(D21)=0,"",N(D21)-N(E21))</f>
        <v/>
      </c>
      <c r="G21" s="31"/>
      <c r="H21" s="31"/>
      <c r="I21" s="31"/>
      <c r="J21" s="31"/>
      <c r="K21" s="31"/>
      <c r="L21" s="31"/>
      <c r="M21" s="33"/>
      <c r="N21" s="33"/>
      <c r="O21" s="33"/>
      <c r="P21" s="33"/>
      <c r="Q21" s="33"/>
      <c r="R21" s="34" t="str">
        <f aca="false">IF(N(D21)=0,"",ROUND(N(M21)/N(D21),0))</f>
        <v/>
      </c>
      <c r="S21" s="33"/>
      <c r="T21" s="33"/>
      <c r="U21" s="33"/>
      <c r="V21" s="33"/>
      <c r="W21" s="33"/>
      <c r="X21" s="33"/>
      <c r="Y21" s="33"/>
      <c r="Z21" s="33"/>
      <c r="AA21" s="34" t="str">
        <f aca="false">IF(N(S21)=0,"",N(S21)-N(T21)-N(U21)-N(V21)-N(W21)-N(X21)-N(Y21)-N(Z21))</f>
        <v/>
      </c>
      <c r="AB21" s="35"/>
    </row>
    <row r="22" customFormat="false" ht="18.75" hidden="false" customHeight="true" outlineLevel="0" collapsed="false">
      <c r="A22" s="28" t="n">
        <v>17</v>
      </c>
      <c r="B22" s="29" t="n">
        <f aca="false">IF(MONTH(설정!$C$5+16)&lt;&gt;MONTH(설정!$C$5),"",설정!$C$5+16)</f>
        <v>46343</v>
      </c>
      <c r="C22" s="30" t="str">
        <f aca="false">IF(B22="","",CHOOSE(WEEKDAY(B22,2),"월","화","수","목","금","토","일"))</f>
        <v>화</v>
      </c>
      <c r="D22" s="31"/>
      <c r="E22" s="31"/>
      <c r="F22" s="32" t="str">
        <f aca="false">IF(N(D22)=0,"",N(D22)-N(E22))</f>
        <v/>
      </c>
      <c r="G22" s="31"/>
      <c r="H22" s="31"/>
      <c r="I22" s="31"/>
      <c r="J22" s="31"/>
      <c r="K22" s="31"/>
      <c r="L22" s="31"/>
      <c r="M22" s="33"/>
      <c r="N22" s="33"/>
      <c r="O22" s="33"/>
      <c r="P22" s="33"/>
      <c r="Q22" s="33"/>
      <c r="R22" s="34" t="str">
        <f aca="false">IF(N(D22)=0,"",ROUND(N(M22)/N(D22),0))</f>
        <v/>
      </c>
      <c r="S22" s="33"/>
      <c r="T22" s="33"/>
      <c r="U22" s="33"/>
      <c r="V22" s="33"/>
      <c r="W22" s="33"/>
      <c r="X22" s="33"/>
      <c r="Y22" s="33"/>
      <c r="Z22" s="33"/>
      <c r="AA22" s="34" t="str">
        <f aca="false">IF(N(S22)=0,"",N(S22)-N(T22)-N(U22)-N(V22)-N(W22)-N(X22)-N(Y22)-N(Z22))</f>
        <v/>
      </c>
      <c r="AB22" s="35"/>
    </row>
    <row r="23" customFormat="false" ht="18.75" hidden="false" customHeight="true" outlineLevel="0" collapsed="false">
      <c r="A23" s="28" t="n">
        <v>18</v>
      </c>
      <c r="B23" s="29" t="n">
        <f aca="false">IF(MONTH(설정!$C$5+17)&lt;&gt;MONTH(설정!$C$5),"",설정!$C$5+17)</f>
        <v>46344</v>
      </c>
      <c r="C23" s="30" t="str">
        <f aca="false">IF(B23="","",CHOOSE(WEEKDAY(B23,2),"월","화","수","목","금","토","일"))</f>
        <v>수</v>
      </c>
      <c r="D23" s="31"/>
      <c r="E23" s="31"/>
      <c r="F23" s="32" t="str">
        <f aca="false">IF(N(D23)=0,"",N(D23)-N(E23))</f>
        <v/>
      </c>
      <c r="G23" s="31"/>
      <c r="H23" s="31"/>
      <c r="I23" s="31"/>
      <c r="J23" s="31"/>
      <c r="K23" s="31"/>
      <c r="L23" s="31"/>
      <c r="M23" s="33"/>
      <c r="N23" s="33"/>
      <c r="O23" s="33"/>
      <c r="P23" s="33"/>
      <c r="Q23" s="33"/>
      <c r="R23" s="34" t="str">
        <f aca="false">IF(N(D23)=0,"",ROUND(N(M23)/N(D23),0))</f>
        <v/>
      </c>
      <c r="S23" s="33"/>
      <c r="T23" s="33"/>
      <c r="U23" s="33"/>
      <c r="V23" s="33"/>
      <c r="W23" s="33"/>
      <c r="X23" s="33"/>
      <c r="Y23" s="33"/>
      <c r="Z23" s="33"/>
      <c r="AA23" s="34" t="str">
        <f aca="false">IF(N(S23)=0,"",N(S23)-N(T23)-N(U23)-N(V23)-N(W23)-N(X23)-N(Y23)-N(Z23))</f>
        <v/>
      </c>
      <c r="AB23" s="35"/>
    </row>
    <row r="24" customFormat="false" ht="18.75" hidden="false" customHeight="true" outlineLevel="0" collapsed="false">
      <c r="A24" s="28" t="n">
        <v>19</v>
      </c>
      <c r="B24" s="29" t="n">
        <f aca="false">IF(MONTH(설정!$C$5+18)&lt;&gt;MONTH(설정!$C$5),"",설정!$C$5+18)</f>
        <v>46345</v>
      </c>
      <c r="C24" s="30" t="str">
        <f aca="false">IF(B24="","",CHOOSE(WEEKDAY(B24,2),"월","화","수","목","금","토","일"))</f>
        <v>목</v>
      </c>
      <c r="D24" s="31"/>
      <c r="E24" s="31"/>
      <c r="F24" s="32" t="str">
        <f aca="false">IF(N(D24)=0,"",N(D24)-N(E24))</f>
        <v/>
      </c>
      <c r="G24" s="31"/>
      <c r="H24" s="31"/>
      <c r="I24" s="31"/>
      <c r="J24" s="31"/>
      <c r="K24" s="31"/>
      <c r="L24" s="31"/>
      <c r="M24" s="33"/>
      <c r="N24" s="33"/>
      <c r="O24" s="33"/>
      <c r="P24" s="33"/>
      <c r="Q24" s="33"/>
      <c r="R24" s="34" t="str">
        <f aca="false">IF(N(D24)=0,"",ROUND(N(M24)/N(D24),0))</f>
        <v/>
      </c>
      <c r="S24" s="33"/>
      <c r="T24" s="33"/>
      <c r="U24" s="33"/>
      <c r="V24" s="33"/>
      <c r="W24" s="33"/>
      <c r="X24" s="33"/>
      <c r="Y24" s="33"/>
      <c r="Z24" s="33"/>
      <c r="AA24" s="34" t="str">
        <f aca="false">IF(N(S24)=0,"",N(S24)-N(T24)-N(U24)-N(V24)-N(W24)-N(X24)-N(Y24)-N(Z24))</f>
        <v/>
      </c>
      <c r="AB24" s="35"/>
    </row>
    <row r="25" customFormat="false" ht="18.75" hidden="false" customHeight="true" outlineLevel="0" collapsed="false">
      <c r="A25" s="28" t="n">
        <v>20</v>
      </c>
      <c r="B25" s="29" t="n">
        <f aca="false">IF(MONTH(설정!$C$5+19)&lt;&gt;MONTH(설정!$C$5),"",설정!$C$5+19)</f>
        <v>46346</v>
      </c>
      <c r="C25" s="30" t="str">
        <f aca="false">IF(B25="","",CHOOSE(WEEKDAY(B25,2),"월","화","수","목","금","토","일"))</f>
        <v>금</v>
      </c>
      <c r="D25" s="31"/>
      <c r="E25" s="31"/>
      <c r="F25" s="32" t="str">
        <f aca="false">IF(N(D25)=0,"",N(D25)-N(E25))</f>
        <v/>
      </c>
      <c r="G25" s="31"/>
      <c r="H25" s="31"/>
      <c r="I25" s="31"/>
      <c r="J25" s="31"/>
      <c r="K25" s="31"/>
      <c r="L25" s="31"/>
      <c r="M25" s="33"/>
      <c r="N25" s="33"/>
      <c r="O25" s="33"/>
      <c r="P25" s="33"/>
      <c r="Q25" s="33"/>
      <c r="R25" s="34" t="str">
        <f aca="false">IF(N(D25)=0,"",ROUND(N(M25)/N(D25),0))</f>
        <v/>
      </c>
      <c r="S25" s="33"/>
      <c r="T25" s="33"/>
      <c r="U25" s="33"/>
      <c r="V25" s="33"/>
      <c r="W25" s="33"/>
      <c r="X25" s="33"/>
      <c r="Y25" s="33"/>
      <c r="Z25" s="33"/>
      <c r="AA25" s="34" t="str">
        <f aca="false">IF(N(S25)=0,"",N(S25)-N(T25)-N(U25)-N(V25)-N(W25)-N(X25)-N(Y25)-N(Z25))</f>
        <v/>
      </c>
      <c r="AB25" s="35"/>
    </row>
    <row r="26" customFormat="false" ht="18.75" hidden="false" customHeight="true" outlineLevel="0" collapsed="false">
      <c r="A26" s="28" t="n">
        <v>21</v>
      </c>
      <c r="B26" s="29" t="n">
        <f aca="false">IF(MONTH(설정!$C$5+20)&lt;&gt;MONTH(설정!$C$5),"",설정!$C$5+20)</f>
        <v>46347</v>
      </c>
      <c r="C26" s="30" t="str">
        <f aca="false">IF(B26="","",CHOOSE(WEEKDAY(B26,2),"월","화","수","목","금","토","일"))</f>
        <v>토</v>
      </c>
      <c r="D26" s="31"/>
      <c r="E26" s="31"/>
      <c r="F26" s="32" t="str">
        <f aca="false">IF(N(D26)=0,"",N(D26)-N(E26))</f>
        <v/>
      </c>
      <c r="G26" s="31"/>
      <c r="H26" s="31"/>
      <c r="I26" s="31"/>
      <c r="J26" s="31"/>
      <c r="K26" s="31"/>
      <c r="L26" s="31"/>
      <c r="M26" s="33"/>
      <c r="N26" s="33"/>
      <c r="O26" s="33"/>
      <c r="P26" s="33"/>
      <c r="Q26" s="33"/>
      <c r="R26" s="34" t="str">
        <f aca="false">IF(N(D26)=0,"",ROUND(N(M26)/N(D26),0))</f>
        <v/>
      </c>
      <c r="S26" s="33"/>
      <c r="T26" s="33"/>
      <c r="U26" s="33"/>
      <c r="V26" s="33"/>
      <c r="W26" s="33"/>
      <c r="X26" s="33"/>
      <c r="Y26" s="33"/>
      <c r="Z26" s="33"/>
      <c r="AA26" s="34" t="str">
        <f aca="false">IF(N(S26)=0,"",N(S26)-N(T26)-N(U26)-N(V26)-N(W26)-N(X26)-N(Y26)-N(Z26))</f>
        <v/>
      </c>
      <c r="AB26" s="35"/>
    </row>
    <row r="27" customFormat="false" ht="18.75" hidden="false" customHeight="true" outlineLevel="0" collapsed="false">
      <c r="A27" s="28" t="n">
        <v>22</v>
      </c>
      <c r="B27" s="29" t="n">
        <f aca="false">IF(MONTH(설정!$C$5+21)&lt;&gt;MONTH(설정!$C$5),"",설정!$C$5+21)</f>
        <v>46348</v>
      </c>
      <c r="C27" s="30" t="str">
        <f aca="false">IF(B27="","",CHOOSE(WEEKDAY(B27,2),"월","화","수","목","금","토","일"))</f>
        <v>일</v>
      </c>
      <c r="D27" s="31"/>
      <c r="E27" s="31"/>
      <c r="F27" s="32" t="str">
        <f aca="false">IF(N(D27)=0,"",N(D27)-N(E27))</f>
        <v/>
      </c>
      <c r="G27" s="31"/>
      <c r="H27" s="31"/>
      <c r="I27" s="31"/>
      <c r="J27" s="31"/>
      <c r="K27" s="31"/>
      <c r="L27" s="31"/>
      <c r="M27" s="33"/>
      <c r="N27" s="33"/>
      <c r="O27" s="33"/>
      <c r="P27" s="33"/>
      <c r="Q27" s="33"/>
      <c r="R27" s="34" t="str">
        <f aca="false">IF(N(D27)=0,"",ROUND(N(M27)/N(D27),0))</f>
        <v/>
      </c>
      <c r="S27" s="33"/>
      <c r="T27" s="33"/>
      <c r="U27" s="33"/>
      <c r="V27" s="33"/>
      <c r="W27" s="33"/>
      <c r="X27" s="33"/>
      <c r="Y27" s="33"/>
      <c r="Z27" s="33"/>
      <c r="AA27" s="34" t="str">
        <f aca="false">IF(N(S27)=0,"",N(S27)-N(T27)-N(U27)-N(V27)-N(W27)-N(X27)-N(Y27)-N(Z27))</f>
        <v/>
      </c>
      <c r="AB27" s="35"/>
    </row>
    <row r="28" customFormat="false" ht="18.75" hidden="false" customHeight="true" outlineLevel="0" collapsed="false">
      <c r="A28" s="28" t="n">
        <v>23</v>
      </c>
      <c r="B28" s="29" t="n">
        <f aca="false">IF(MONTH(설정!$C$5+22)&lt;&gt;MONTH(설정!$C$5),"",설정!$C$5+22)</f>
        <v>46349</v>
      </c>
      <c r="C28" s="30" t="str">
        <f aca="false">IF(B28="","",CHOOSE(WEEKDAY(B28,2),"월","화","수","목","금","토","일"))</f>
        <v>월</v>
      </c>
      <c r="D28" s="31"/>
      <c r="E28" s="31"/>
      <c r="F28" s="32" t="str">
        <f aca="false">IF(N(D28)=0,"",N(D28)-N(E28))</f>
        <v/>
      </c>
      <c r="G28" s="31"/>
      <c r="H28" s="31"/>
      <c r="I28" s="31"/>
      <c r="J28" s="31"/>
      <c r="K28" s="31"/>
      <c r="L28" s="31"/>
      <c r="M28" s="33"/>
      <c r="N28" s="33"/>
      <c r="O28" s="33"/>
      <c r="P28" s="33"/>
      <c r="Q28" s="33"/>
      <c r="R28" s="34" t="str">
        <f aca="false">IF(N(D28)=0,"",ROUND(N(M28)/N(D28),0))</f>
        <v/>
      </c>
      <c r="S28" s="33"/>
      <c r="T28" s="33"/>
      <c r="U28" s="33"/>
      <c r="V28" s="33"/>
      <c r="W28" s="33"/>
      <c r="X28" s="33"/>
      <c r="Y28" s="33"/>
      <c r="Z28" s="33"/>
      <c r="AA28" s="34" t="str">
        <f aca="false">IF(N(S28)=0,"",N(S28)-N(T28)-N(U28)-N(V28)-N(W28)-N(X28)-N(Y28)-N(Z28))</f>
        <v/>
      </c>
      <c r="AB28" s="35"/>
    </row>
    <row r="29" customFormat="false" ht="18.75" hidden="false" customHeight="true" outlineLevel="0" collapsed="false">
      <c r="A29" s="28" t="n">
        <v>24</v>
      </c>
      <c r="B29" s="29" t="n">
        <f aca="false">IF(MONTH(설정!$C$5+23)&lt;&gt;MONTH(설정!$C$5),"",설정!$C$5+23)</f>
        <v>46350</v>
      </c>
      <c r="C29" s="30" t="str">
        <f aca="false">IF(B29="","",CHOOSE(WEEKDAY(B29,2),"월","화","수","목","금","토","일"))</f>
        <v>화</v>
      </c>
      <c r="D29" s="31"/>
      <c r="E29" s="31"/>
      <c r="F29" s="32" t="str">
        <f aca="false">IF(N(D29)=0,"",N(D29)-N(E29))</f>
        <v/>
      </c>
      <c r="G29" s="31"/>
      <c r="H29" s="31"/>
      <c r="I29" s="31"/>
      <c r="J29" s="31"/>
      <c r="K29" s="31"/>
      <c r="L29" s="31"/>
      <c r="M29" s="33"/>
      <c r="N29" s="33"/>
      <c r="O29" s="33"/>
      <c r="P29" s="33"/>
      <c r="Q29" s="33"/>
      <c r="R29" s="34" t="str">
        <f aca="false">IF(N(D29)=0,"",ROUND(N(M29)/N(D29),0))</f>
        <v/>
      </c>
      <c r="S29" s="33"/>
      <c r="T29" s="33"/>
      <c r="U29" s="33"/>
      <c r="V29" s="33"/>
      <c r="W29" s="33"/>
      <c r="X29" s="33"/>
      <c r="Y29" s="33"/>
      <c r="Z29" s="33"/>
      <c r="AA29" s="34" t="str">
        <f aca="false">IF(N(S29)=0,"",N(S29)-N(T29)-N(U29)-N(V29)-N(W29)-N(X29)-N(Y29)-N(Z29))</f>
        <v/>
      </c>
      <c r="AB29" s="35"/>
    </row>
    <row r="30" customFormat="false" ht="18.75" hidden="false" customHeight="true" outlineLevel="0" collapsed="false">
      <c r="A30" s="28" t="n">
        <v>25</v>
      </c>
      <c r="B30" s="29" t="n">
        <f aca="false">IF(MONTH(설정!$C$5+24)&lt;&gt;MONTH(설정!$C$5),"",설정!$C$5+24)</f>
        <v>46351</v>
      </c>
      <c r="C30" s="30" t="str">
        <f aca="false">IF(B30="","",CHOOSE(WEEKDAY(B30,2),"월","화","수","목","금","토","일"))</f>
        <v>수</v>
      </c>
      <c r="D30" s="31"/>
      <c r="E30" s="31"/>
      <c r="F30" s="32" t="str">
        <f aca="false">IF(N(D30)=0,"",N(D30)-N(E30))</f>
        <v/>
      </c>
      <c r="G30" s="31"/>
      <c r="H30" s="31"/>
      <c r="I30" s="31"/>
      <c r="J30" s="31"/>
      <c r="K30" s="31"/>
      <c r="L30" s="31"/>
      <c r="M30" s="33"/>
      <c r="N30" s="33"/>
      <c r="O30" s="33"/>
      <c r="P30" s="33"/>
      <c r="Q30" s="33"/>
      <c r="R30" s="34" t="str">
        <f aca="false">IF(N(D30)=0,"",ROUND(N(M30)/N(D30),0))</f>
        <v/>
      </c>
      <c r="S30" s="33"/>
      <c r="T30" s="33"/>
      <c r="U30" s="33"/>
      <c r="V30" s="33"/>
      <c r="W30" s="33"/>
      <c r="X30" s="33"/>
      <c r="Y30" s="33"/>
      <c r="Z30" s="33"/>
      <c r="AA30" s="34" t="str">
        <f aca="false">IF(N(S30)=0,"",N(S30)-N(T30)-N(U30)-N(V30)-N(W30)-N(X30)-N(Y30)-N(Z30))</f>
        <v/>
      </c>
      <c r="AB30" s="35"/>
    </row>
    <row r="31" customFormat="false" ht="18.75" hidden="false" customHeight="true" outlineLevel="0" collapsed="false">
      <c r="A31" s="28" t="n">
        <v>26</v>
      </c>
      <c r="B31" s="29" t="n">
        <f aca="false">IF(MONTH(설정!$C$5+25)&lt;&gt;MONTH(설정!$C$5),"",설정!$C$5+25)</f>
        <v>46352</v>
      </c>
      <c r="C31" s="30" t="str">
        <f aca="false">IF(B31="","",CHOOSE(WEEKDAY(B31,2),"월","화","수","목","금","토","일"))</f>
        <v>목</v>
      </c>
      <c r="D31" s="31"/>
      <c r="E31" s="31"/>
      <c r="F31" s="32" t="str">
        <f aca="false">IF(N(D31)=0,"",N(D31)-N(E31))</f>
        <v/>
      </c>
      <c r="G31" s="31"/>
      <c r="H31" s="31"/>
      <c r="I31" s="31"/>
      <c r="J31" s="31"/>
      <c r="K31" s="31"/>
      <c r="L31" s="31"/>
      <c r="M31" s="33"/>
      <c r="N31" s="33"/>
      <c r="O31" s="33"/>
      <c r="P31" s="33"/>
      <c r="Q31" s="33"/>
      <c r="R31" s="34" t="str">
        <f aca="false">IF(N(D31)=0,"",ROUND(N(M31)/N(D31),0))</f>
        <v/>
      </c>
      <c r="S31" s="33"/>
      <c r="T31" s="33"/>
      <c r="U31" s="33"/>
      <c r="V31" s="33"/>
      <c r="W31" s="33"/>
      <c r="X31" s="33"/>
      <c r="Y31" s="33"/>
      <c r="Z31" s="33"/>
      <c r="AA31" s="34" t="str">
        <f aca="false">IF(N(S31)=0,"",N(S31)-N(T31)-N(U31)-N(V31)-N(W31)-N(X31)-N(Y31)-N(Z31))</f>
        <v/>
      </c>
      <c r="AB31" s="35"/>
    </row>
    <row r="32" customFormat="false" ht="18.75" hidden="false" customHeight="true" outlineLevel="0" collapsed="false">
      <c r="A32" s="28" t="n">
        <v>27</v>
      </c>
      <c r="B32" s="29" t="n">
        <f aca="false">IF(MONTH(설정!$C$5+26)&lt;&gt;MONTH(설정!$C$5),"",설정!$C$5+26)</f>
        <v>46353</v>
      </c>
      <c r="C32" s="30" t="str">
        <f aca="false">IF(B32="","",CHOOSE(WEEKDAY(B32,2),"월","화","수","목","금","토","일"))</f>
        <v>금</v>
      </c>
      <c r="D32" s="31"/>
      <c r="E32" s="31"/>
      <c r="F32" s="32" t="str">
        <f aca="false">IF(N(D32)=0,"",N(D32)-N(E32))</f>
        <v/>
      </c>
      <c r="G32" s="31"/>
      <c r="H32" s="31"/>
      <c r="I32" s="31"/>
      <c r="J32" s="31"/>
      <c r="K32" s="31"/>
      <c r="L32" s="31"/>
      <c r="M32" s="33"/>
      <c r="N32" s="33"/>
      <c r="O32" s="33"/>
      <c r="P32" s="33"/>
      <c r="Q32" s="33"/>
      <c r="R32" s="34" t="str">
        <f aca="false">IF(N(D32)=0,"",ROUND(N(M32)/N(D32),0))</f>
        <v/>
      </c>
      <c r="S32" s="33"/>
      <c r="T32" s="33"/>
      <c r="U32" s="33"/>
      <c r="V32" s="33"/>
      <c r="W32" s="33"/>
      <c r="X32" s="33"/>
      <c r="Y32" s="33"/>
      <c r="Z32" s="33"/>
      <c r="AA32" s="34" t="str">
        <f aca="false">IF(N(S32)=0,"",N(S32)-N(T32)-N(U32)-N(V32)-N(W32)-N(X32)-N(Y32)-N(Z32))</f>
        <v/>
      </c>
      <c r="AB32" s="35"/>
    </row>
    <row r="33" customFormat="false" ht="18.75" hidden="false" customHeight="true" outlineLevel="0" collapsed="false">
      <c r="A33" s="28" t="n">
        <v>28</v>
      </c>
      <c r="B33" s="29" t="n">
        <f aca="false">IF(MONTH(설정!$C$5+27)&lt;&gt;MONTH(설정!$C$5),"",설정!$C$5+27)</f>
        <v>46354</v>
      </c>
      <c r="C33" s="30" t="str">
        <f aca="false">IF(B33="","",CHOOSE(WEEKDAY(B33,2),"월","화","수","목","금","토","일"))</f>
        <v>토</v>
      </c>
      <c r="D33" s="31"/>
      <c r="E33" s="31"/>
      <c r="F33" s="32" t="str">
        <f aca="false">IF(N(D33)=0,"",N(D33)-N(E33))</f>
        <v/>
      </c>
      <c r="G33" s="31"/>
      <c r="H33" s="31"/>
      <c r="I33" s="31"/>
      <c r="J33" s="31"/>
      <c r="K33" s="31"/>
      <c r="L33" s="31"/>
      <c r="M33" s="33"/>
      <c r="N33" s="33"/>
      <c r="O33" s="33"/>
      <c r="P33" s="33"/>
      <c r="Q33" s="33"/>
      <c r="R33" s="34" t="str">
        <f aca="false">IF(N(D33)=0,"",ROUND(N(M33)/N(D33),0))</f>
        <v/>
      </c>
      <c r="S33" s="33"/>
      <c r="T33" s="33"/>
      <c r="U33" s="33"/>
      <c r="V33" s="33"/>
      <c r="W33" s="33"/>
      <c r="X33" s="33"/>
      <c r="Y33" s="33"/>
      <c r="Z33" s="33"/>
      <c r="AA33" s="34" t="str">
        <f aca="false">IF(N(S33)=0,"",N(S33)-N(T33)-N(U33)-N(V33)-N(W33)-N(X33)-N(Y33)-N(Z33))</f>
        <v/>
      </c>
      <c r="AB33" s="35"/>
    </row>
    <row r="34" customFormat="false" ht="18.75" hidden="false" customHeight="true" outlineLevel="0" collapsed="false">
      <c r="A34" s="28" t="n">
        <v>29</v>
      </c>
      <c r="B34" s="29" t="n">
        <f aca="false">IF(MONTH(설정!$C$5+28)&lt;&gt;MONTH(설정!$C$5),"",설정!$C$5+28)</f>
        <v>46355</v>
      </c>
      <c r="C34" s="30" t="str">
        <f aca="false">IF(B34="","",CHOOSE(WEEKDAY(B34,2),"월","화","수","목","금","토","일"))</f>
        <v>일</v>
      </c>
      <c r="D34" s="31"/>
      <c r="E34" s="31"/>
      <c r="F34" s="32" t="str">
        <f aca="false">IF(N(D34)=0,"",N(D34)-N(E34))</f>
        <v/>
      </c>
      <c r="G34" s="31"/>
      <c r="H34" s="31"/>
      <c r="I34" s="31"/>
      <c r="J34" s="31"/>
      <c r="K34" s="31"/>
      <c r="L34" s="31"/>
      <c r="M34" s="33"/>
      <c r="N34" s="33"/>
      <c r="O34" s="33"/>
      <c r="P34" s="33"/>
      <c r="Q34" s="33"/>
      <c r="R34" s="34" t="str">
        <f aca="false">IF(N(D34)=0,"",ROUND(N(M34)/N(D34),0))</f>
        <v/>
      </c>
      <c r="S34" s="33"/>
      <c r="T34" s="33"/>
      <c r="U34" s="33"/>
      <c r="V34" s="33"/>
      <c r="W34" s="33"/>
      <c r="X34" s="33"/>
      <c r="Y34" s="33"/>
      <c r="Z34" s="33"/>
      <c r="AA34" s="34" t="str">
        <f aca="false">IF(N(S34)=0,"",N(S34)-N(T34)-N(U34)-N(V34)-N(W34)-N(X34)-N(Y34)-N(Z34))</f>
        <v/>
      </c>
      <c r="AB34" s="35"/>
    </row>
    <row r="35" customFormat="false" ht="18.75" hidden="false" customHeight="true" outlineLevel="0" collapsed="false">
      <c r="A35" s="28" t="n">
        <v>30</v>
      </c>
      <c r="B35" s="29" t="n">
        <f aca="false">IF(MONTH(설정!$C$5+29)&lt;&gt;MONTH(설정!$C$5),"",설정!$C$5+29)</f>
        <v>46356</v>
      </c>
      <c r="C35" s="30" t="str">
        <f aca="false">IF(B35="","",CHOOSE(WEEKDAY(B35,2),"월","화","수","목","금","토","일"))</f>
        <v>월</v>
      </c>
      <c r="D35" s="31"/>
      <c r="E35" s="31"/>
      <c r="F35" s="32" t="str">
        <f aca="false">IF(N(D35)=0,"",N(D35)-N(E35))</f>
        <v/>
      </c>
      <c r="G35" s="31"/>
      <c r="H35" s="31"/>
      <c r="I35" s="31"/>
      <c r="J35" s="31"/>
      <c r="K35" s="31"/>
      <c r="L35" s="31"/>
      <c r="M35" s="33"/>
      <c r="N35" s="33"/>
      <c r="O35" s="33"/>
      <c r="P35" s="33"/>
      <c r="Q35" s="33"/>
      <c r="R35" s="34" t="str">
        <f aca="false">IF(N(D35)=0,"",ROUND(N(M35)/N(D35),0))</f>
        <v/>
      </c>
      <c r="S35" s="33"/>
      <c r="T35" s="33"/>
      <c r="U35" s="33"/>
      <c r="V35" s="33"/>
      <c r="W35" s="33"/>
      <c r="X35" s="33"/>
      <c r="Y35" s="33"/>
      <c r="Z35" s="33"/>
      <c r="AA35" s="34" t="str">
        <f aca="false">IF(N(S35)=0,"",N(S35)-N(T35)-N(U35)-N(V35)-N(W35)-N(X35)-N(Y35)-N(Z35))</f>
        <v/>
      </c>
      <c r="AB35" s="35"/>
    </row>
    <row r="36" customFormat="false" ht="18.75" hidden="false" customHeight="true" outlineLevel="0" collapsed="false">
      <c r="A36" s="28" t="n">
        <v>31</v>
      </c>
      <c r="B36" s="29" t="str">
        <f aca="false">IF(MONTH(설정!$C$5+30)&lt;&gt;MONTH(설정!$C$5),"",설정!$C$5+30)</f>
        <v/>
      </c>
      <c r="C36" s="30" t="str">
        <f aca="false">IF(B36="","",CHOOSE(WEEKDAY(B36,2),"월","화","수","목","금","토","일"))</f>
        <v/>
      </c>
      <c r="D36" s="31"/>
      <c r="E36" s="31"/>
      <c r="F36" s="32" t="str">
        <f aca="false">IF(N(D36)=0,"",N(D36)-N(E36))</f>
        <v/>
      </c>
      <c r="G36" s="31"/>
      <c r="H36" s="31"/>
      <c r="I36" s="31"/>
      <c r="J36" s="31"/>
      <c r="K36" s="31"/>
      <c r="L36" s="31"/>
      <c r="M36" s="33"/>
      <c r="N36" s="33"/>
      <c r="O36" s="33"/>
      <c r="P36" s="33"/>
      <c r="Q36" s="33"/>
      <c r="R36" s="34" t="str">
        <f aca="false">IF(N(D36)=0,"",ROUND(N(M36)/N(D36),0))</f>
        <v/>
      </c>
      <c r="S36" s="33"/>
      <c r="T36" s="33"/>
      <c r="U36" s="33"/>
      <c r="V36" s="33"/>
      <c r="W36" s="33"/>
      <c r="X36" s="33"/>
      <c r="Y36" s="33"/>
      <c r="Z36" s="33"/>
      <c r="AA36" s="34" t="str">
        <f aca="false">IF(N(S36)=0,"",N(S36)-N(T36)-N(U36)-N(V36)-N(W36)-N(X36)-N(Y36)-N(Z36))</f>
        <v/>
      </c>
      <c r="AB36" s="35"/>
    </row>
    <row r="37" customFormat="false" ht="24" hidden="false" customHeight="true" outlineLevel="0" collapsed="false">
      <c r="A37" s="36" t="s">
        <v>90</v>
      </c>
      <c r="B37" s="36"/>
      <c r="C37" s="36"/>
      <c r="D37" s="37" t="str">
        <f aca="false">IF(COUNT(D6:D36)=0,"",SUM(D6:D36))</f>
        <v/>
      </c>
      <c r="E37" s="37" t="str">
        <f aca="false">IF(COUNT(E6:E36)=0,"",SUM(E6:E36))</f>
        <v/>
      </c>
      <c r="F37" s="37" t="str">
        <f aca="false">IF(COUNT(F6:F36)=0,"",SUM(F6:F36))</f>
        <v/>
      </c>
      <c r="G37" s="37" t="str">
        <f aca="false">IF(COUNT(G6:G36)=0,"",SUM(G6:G36))</f>
        <v/>
      </c>
      <c r="H37" s="37" t="str">
        <f aca="false">IF(COUNT(H6:H36)=0,"",SUM(H6:H36))</f>
        <v/>
      </c>
      <c r="I37" s="37" t="str">
        <f aca="false">IF(COUNT(I6:I36)=0,"",SUM(I6:I36))</f>
        <v/>
      </c>
      <c r="J37" s="37" t="str">
        <f aca="false">IF(COUNT(J6:J36)=0,"",SUM(J6:J36))</f>
        <v/>
      </c>
      <c r="K37" s="37" t="str">
        <f aca="false">IF(COUNT(K6:K36)=0,"",SUM(K6:K36))</f>
        <v/>
      </c>
      <c r="L37" s="37" t="str">
        <f aca="false">IF(COUNT(L6:L36)=0,"",SUM(L6:L36))</f>
        <v/>
      </c>
      <c r="M37" s="38" t="str">
        <f aca="false">IF(COUNT(M6:M36)=0,"",SUM(M6:M36))</f>
        <v/>
      </c>
      <c r="N37" s="38" t="str">
        <f aca="false">IF(COUNT(N6:N36)=0,"",SUM(N6:N36))</f>
        <v/>
      </c>
      <c r="O37" s="38" t="str">
        <f aca="false">IF(COUNT(O6:O36)=0,"",SUM(O6:O36))</f>
        <v/>
      </c>
      <c r="P37" s="38" t="str">
        <f aca="false">IF(COUNT(P6:P36)=0,"",SUM(P6:P36))</f>
        <v/>
      </c>
      <c r="Q37" s="38" t="str">
        <f aca="false">IF(COUNT(Q6:Q36)=0,"",SUM(Q6:Q36))</f>
        <v/>
      </c>
      <c r="R37" s="38" t="str">
        <f aca="false">IF(SUM(D6:D36)=0,"",ROUND(SUM(M6:M36)/SUM(D6:D36),0))</f>
        <v/>
      </c>
      <c r="S37" s="38" t="str">
        <f aca="false">IF(COUNT(S6:S36)=0,"",SUM(S6:S36))</f>
        <v/>
      </c>
      <c r="T37" s="38" t="str">
        <f aca="false">IF(COUNT(T6:T36)=0,"",SUM(T6:T36))</f>
        <v/>
      </c>
      <c r="U37" s="38" t="str">
        <f aca="false">IF(COUNT(U6:U36)=0,"",SUM(U6:U36))</f>
        <v/>
      </c>
      <c r="V37" s="38" t="str">
        <f aca="false">IF(COUNT(V6:V36)=0,"",SUM(V6:V36))</f>
        <v/>
      </c>
      <c r="W37" s="38" t="str">
        <f aca="false">IF(COUNT(W6:W36)=0,"",SUM(W6:W36))</f>
        <v/>
      </c>
      <c r="X37" s="38" t="str">
        <f aca="false">IF(COUNT(X6:X36)=0,"",SUM(X6:X36))</f>
        <v/>
      </c>
      <c r="Y37" s="38" t="str">
        <f aca="false">IF(COUNT(Y6:Y36)=0,"",SUM(Y6:Y36))</f>
        <v/>
      </c>
      <c r="Z37" s="38" t="str">
        <f aca="false">IF(COUNT(Z6:Z36)=0,"",SUM(Z6:Z36))</f>
        <v/>
      </c>
      <c r="AA37" s="38" t="str">
        <f aca="false">IF(COUNT(AA6:AA36)=0,"",SUM(AA6:AA36))</f>
        <v/>
      </c>
      <c r="AB37" s="39" t="str">
        <f aca="false">IF(COUNT(AB6:AB36)=0,"",SUM(AB6:AB36))</f>
        <v/>
      </c>
    </row>
  </sheetData>
  <mergeCells count="7">
    <mergeCell ref="A1:AB1"/>
    <mergeCell ref="A2:AB2"/>
    <mergeCell ref="A4:C4"/>
    <mergeCell ref="D4:F4"/>
    <mergeCell ref="G4:L4"/>
    <mergeCell ref="M4:R4"/>
    <mergeCell ref="S4:AA4"/>
  </mergeCells>
  <conditionalFormatting sqref="A6:AB36">
    <cfRule type="expression" priority="2" aboveAverage="0" equalAverage="0" bottom="0" percent="0" rank="0" text="" dxfId="0">
      <formula>$B6=""</formula>
    </cfRule>
    <cfRule type="expression" priority="3" aboveAverage="0" equalAverage="0" bottom="0" percent="0" rank="0" text="" dxfId="1">
      <formula>$C6="일"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.5"/>
    <col collapsed="false" customWidth="true" hidden="false" outlineLevel="0" max="2" min="2" style="0" width="10.51"/>
    <col collapsed="false" customWidth="true" hidden="false" outlineLevel="0" max="4" min="3" style="0" width="8.5"/>
    <col collapsed="false" customWidth="true" hidden="false" outlineLevel="0" max="5" min="5" style="0" width="10"/>
    <col collapsed="false" customWidth="true" hidden="false" outlineLevel="0" max="6" min="6" style="0" width="4"/>
    <col collapsed="false" customWidth="true" hidden="false" outlineLevel="0" max="7" min="7" style="0" width="12"/>
    <col collapsed="false" customWidth="true" hidden="false" outlineLevel="0" max="8" min="8" style="0" width="11.5"/>
    <col collapsed="false" customWidth="true" hidden="false" outlineLevel="0" max="9" min="9" style="0" width="13.5"/>
  </cols>
  <sheetData>
    <row r="1" customFormat="false" ht="43.5" hidden="false" customHeight="true" outlineLevel="0" collapsed="false">
      <c r="A1" s="40" t="s">
        <v>91</v>
      </c>
      <c r="B1" s="40"/>
      <c r="C1" s="40"/>
      <c r="D1" s="40"/>
      <c r="E1" s="40"/>
      <c r="F1" s="40"/>
      <c r="G1" s="40"/>
      <c r="H1" s="40"/>
      <c r="I1" s="40"/>
    </row>
    <row r="2" customFormat="false" ht="21.75" hidden="false" customHeight="true" outlineLevel="0" collapsed="false">
      <c r="A2" s="41" t="s">
        <v>92</v>
      </c>
      <c r="B2" s="41"/>
      <c r="C2" s="42" t="n">
        <v>1</v>
      </c>
      <c r="D2" s="43" t="str">
        <f aca="false">IF(N($C$2)=0,"",TEXT(설정!$C$5+N($C$2)-1,"yyyy. m. d")&amp;" ("&amp;CHOOSE(WEEKDAY(설정!$C$5+N($C$2)-1,2),"월","화","수","목","금","토","일")&amp;")")</f>
        <v>2026. 11. 1 (일)</v>
      </c>
      <c r="E2" s="43"/>
      <c r="F2" s="44" t="s">
        <v>93</v>
      </c>
      <c r="G2" s="45" t="s">
        <v>94</v>
      </c>
      <c r="H2" s="45" t="s">
        <v>95</v>
      </c>
      <c r="I2" s="45" t="s">
        <v>96</v>
      </c>
    </row>
    <row r="3" customFormat="false" ht="33.75" hidden="false" customHeight="true" outlineLevel="0" collapsed="false">
      <c r="A3" s="46" t="s">
        <v>97</v>
      </c>
      <c r="B3" s="46"/>
      <c r="C3" s="46"/>
      <c r="D3" s="43"/>
      <c r="E3" s="43"/>
      <c r="F3" s="44"/>
      <c r="G3" s="47"/>
      <c r="H3" s="47"/>
      <c r="I3" s="47"/>
    </row>
    <row r="4" customFormat="false" ht="24" hidden="false" customHeight="true" outlineLevel="0" collapsed="false">
      <c r="A4" s="44" t="s">
        <v>98</v>
      </c>
      <c r="B4" s="48" t="str">
        <f aca="false">IF(N($C$2)=0,"",IF(INDEX(일일기록!AB$6:AB$36,N($C$2))=0,"",INDEX(일일기록!AB$6:AB$36,N($C$2))))</f>
        <v/>
      </c>
      <c r="C4" s="48"/>
      <c r="D4" s="48"/>
      <c r="E4" s="48"/>
      <c r="F4" s="48"/>
      <c r="G4" s="49" t="str">
        <f aca="false">설정!$C$9</f>
        <v>도수치료</v>
      </c>
      <c r="H4" s="50" t="n">
        <f aca="false">IF(N($C$2)=0,"",INDEX(일일기록!G$6:G$36,N($C$2)))</f>
        <v>0</v>
      </c>
      <c r="I4" s="50"/>
    </row>
    <row r="5" customFormat="false" ht="24" hidden="false" customHeight="true" outlineLevel="0" collapsed="false">
      <c r="A5" s="44"/>
      <c r="B5" s="48"/>
      <c r="C5" s="48"/>
      <c r="D5" s="48"/>
      <c r="E5" s="48"/>
      <c r="F5" s="48"/>
      <c r="G5" s="49" t="str">
        <f aca="false">설정!$C$10</f>
        <v>ESWT</v>
      </c>
      <c r="H5" s="50" t="n">
        <f aca="false">IF(N($C$2)=0,"",INDEX(일일기록!H$6:H$36,N($C$2)))</f>
        <v>0</v>
      </c>
      <c r="I5" s="50"/>
    </row>
    <row r="6" customFormat="false" ht="24" hidden="false" customHeight="true" outlineLevel="0" collapsed="false">
      <c r="A6" s="44"/>
      <c r="B6" s="48"/>
      <c r="C6" s="48"/>
      <c r="D6" s="48"/>
      <c r="E6" s="48"/>
      <c r="F6" s="48"/>
      <c r="G6" s="49" t="str">
        <f aca="false">설정!$C$11</f>
        <v>C - arm</v>
      </c>
      <c r="H6" s="50" t="n">
        <f aca="false">IF(N($C$2)=0,"",INDEX(일일기록!I$6:I$36,N($C$2)))</f>
        <v>0</v>
      </c>
      <c r="I6" s="50"/>
    </row>
    <row r="7" customFormat="false" ht="24" hidden="false" customHeight="true" outlineLevel="0" collapsed="false">
      <c r="A7" s="44"/>
      <c r="B7" s="48"/>
      <c r="C7" s="48"/>
      <c r="D7" s="48"/>
      <c r="E7" s="48"/>
      <c r="F7" s="48"/>
      <c r="G7" s="49" t="str">
        <f aca="false">설정!$C$12</f>
        <v>Sono</v>
      </c>
      <c r="H7" s="50" t="n">
        <f aca="false">IF(N($C$2)=0,"",INDEX(일일기록!J$6:J$36,N($C$2)))</f>
        <v>0</v>
      </c>
      <c r="I7" s="50"/>
    </row>
    <row r="8" customFormat="false" ht="25.5" hidden="false" customHeight="true" outlineLevel="0" collapsed="false">
      <c r="A8" s="22" t="s">
        <v>99</v>
      </c>
      <c r="B8" s="45" t="s">
        <v>100</v>
      </c>
      <c r="C8" s="45"/>
      <c r="D8" s="51" t="n">
        <f aca="false">IF(N($C$2)=0,"",INDEX(일일기록!D$6:D$36,N($C$2)))</f>
        <v>0</v>
      </c>
      <c r="E8" s="51"/>
      <c r="F8" s="51"/>
      <c r="G8" s="52" t="n">
        <f aca="false">설정!$C$13</f>
        <v>0</v>
      </c>
      <c r="H8" s="52"/>
      <c r="I8" s="52"/>
    </row>
    <row r="9" customFormat="false" ht="25.5" hidden="false" customHeight="true" outlineLevel="0" collapsed="false">
      <c r="A9" s="22"/>
      <c r="B9" s="45" t="s">
        <v>101</v>
      </c>
      <c r="C9" s="45"/>
      <c r="D9" s="51" t="n">
        <f aca="false">IF(N($C$2)=0,"",INDEX(일일기록!E$6:E$36,N($C$2)))</f>
        <v>0</v>
      </c>
      <c r="E9" s="51"/>
      <c r="F9" s="51"/>
      <c r="G9" s="52" t="n">
        <f aca="false">설정!$C$14</f>
        <v>0</v>
      </c>
      <c r="H9" s="52"/>
      <c r="I9" s="52"/>
    </row>
    <row r="10" customFormat="false" ht="25.5" hidden="false" customHeight="true" outlineLevel="0" collapsed="false">
      <c r="A10" s="22"/>
      <c r="B10" s="45" t="s">
        <v>102</v>
      </c>
      <c r="C10" s="45"/>
      <c r="D10" s="51" t="str">
        <f aca="false">IF(N($C$2)=0,"",INDEX(일일기록!F$6:F$36,N($C$2)))</f>
        <v/>
      </c>
      <c r="E10" s="51"/>
      <c r="F10" s="51"/>
      <c r="G10" s="47"/>
      <c r="H10" s="47"/>
      <c r="I10" s="47"/>
    </row>
    <row r="11" customFormat="false" ht="24.75" hidden="false" customHeight="true" outlineLevel="0" collapsed="false">
      <c r="A11" s="53" t="s">
        <v>103</v>
      </c>
      <c r="B11" s="45" t="s">
        <v>104</v>
      </c>
      <c r="C11" s="45"/>
      <c r="D11" s="45"/>
      <c r="E11" s="54" t="n">
        <f aca="false">IF(N($C$2)=0,"",INDEX(일일기록!M$6:M$36,N($C$2)))</f>
        <v>0</v>
      </c>
      <c r="F11" s="54"/>
      <c r="G11" s="54"/>
      <c r="H11" s="55"/>
      <c r="I11" s="55"/>
    </row>
    <row r="12" customFormat="false" ht="24.75" hidden="false" customHeight="true" outlineLevel="0" collapsed="false">
      <c r="A12" s="53"/>
      <c r="B12" s="45" t="s">
        <v>105</v>
      </c>
      <c r="C12" s="45"/>
      <c r="D12" s="45"/>
      <c r="E12" s="54" t="n">
        <f aca="false">IF(N($C$2)=0,"",INDEX(일일기록!N$6:N$36,N($C$2)))</f>
        <v>0</v>
      </c>
      <c r="F12" s="54"/>
      <c r="G12" s="54"/>
      <c r="H12" s="55"/>
      <c r="I12" s="55"/>
    </row>
    <row r="13" customFormat="false" ht="24.75" hidden="false" customHeight="true" outlineLevel="0" collapsed="false">
      <c r="A13" s="53"/>
      <c r="B13" s="45" t="s">
        <v>106</v>
      </c>
      <c r="C13" s="45"/>
      <c r="D13" s="45"/>
      <c r="E13" s="54" t="n">
        <f aca="false">IF(N($C$2)=0,"",INDEX(일일기록!O$6:O$36,N($C$2)))</f>
        <v>0</v>
      </c>
      <c r="F13" s="54"/>
      <c r="G13" s="54"/>
      <c r="H13" s="55"/>
      <c r="I13" s="55"/>
    </row>
    <row r="14" customFormat="false" ht="24.75" hidden="false" customHeight="true" outlineLevel="0" collapsed="false">
      <c r="A14" s="53"/>
      <c r="B14" s="45" t="s">
        <v>107</v>
      </c>
      <c r="C14" s="45"/>
      <c r="D14" s="45"/>
      <c r="E14" s="54" t="n">
        <f aca="false">IF(N($C$2)=0,"",INDEX(일일기록!P$6:P$36,N($C$2)))</f>
        <v>0</v>
      </c>
      <c r="F14" s="54"/>
      <c r="G14" s="54"/>
      <c r="H14" s="55"/>
      <c r="I14" s="55"/>
    </row>
    <row r="15" customFormat="false" ht="24.75" hidden="false" customHeight="true" outlineLevel="0" collapsed="false">
      <c r="A15" s="53"/>
      <c r="B15" s="45" t="s">
        <v>108</v>
      </c>
      <c r="C15" s="45"/>
      <c r="D15" s="45"/>
      <c r="E15" s="54" t="n">
        <f aca="false">IF(N($C$2)=0,"",INDEX(일일기록!Q$6:Q$36,N($C$2)))</f>
        <v>0</v>
      </c>
      <c r="F15" s="54"/>
      <c r="G15" s="54"/>
      <c r="H15" s="55"/>
      <c r="I15" s="55"/>
    </row>
    <row r="16" customFormat="false" ht="24.75" hidden="false" customHeight="true" outlineLevel="0" collapsed="false">
      <c r="A16" s="53"/>
      <c r="B16" s="45" t="s">
        <v>109</v>
      </c>
      <c r="C16" s="45"/>
      <c r="D16" s="45"/>
      <c r="E16" s="54" t="str">
        <f aca="false">IF(N($C$2)=0,"",INDEX(일일기록!R$6:R$36,N($C$2)))</f>
        <v/>
      </c>
      <c r="F16" s="54"/>
      <c r="G16" s="54"/>
      <c r="H16" s="56" t="s">
        <v>110</v>
      </c>
      <c r="I16" s="56"/>
    </row>
    <row r="17" customFormat="false" ht="24.75" hidden="false" customHeight="true" outlineLevel="0" collapsed="false">
      <c r="A17" s="53"/>
      <c r="B17" s="45" t="s">
        <v>111</v>
      </c>
      <c r="C17" s="45"/>
      <c r="D17" s="45"/>
      <c r="E17" s="54" t="n">
        <f aca="false">IF(N($C$2)=0,"",INDEX(일일기록!S$6:S$36,N($C$2)))</f>
        <v>0</v>
      </c>
      <c r="F17" s="54"/>
      <c r="G17" s="54"/>
      <c r="H17" s="55"/>
      <c r="I17" s="55"/>
    </row>
    <row r="18" customFormat="false" ht="21.75" hidden="false" customHeight="true" outlineLevel="0" collapsed="false">
      <c r="A18" s="57"/>
      <c r="B18" s="58" t="s">
        <v>112</v>
      </c>
      <c r="C18" s="58"/>
      <c r="D18" s="58"/>
      <c r="E18" s="58" t="s">
        <v>113</v>
      </c>
      <c r="F18" s="58"/>
      <c r="G18" s="58"/>
      <c r="H18" s="58" t="s">
        <v>114</v>
      </c>
      <c r="I18" s="58"/>
    </row>
    <row r="19" customFormat="false" ht="24.75" hidden="false" customHeight="true" outlineLevel="0" collapsed="false">
      <c r="A19" s="59" t="s">
        <v>115</v>
      </c>
      <c r="B19" s="45" t="s">
        <v>111</v>
      </c>
      <c r="C19" s="45"/>
      <c r="D19" s="45"/>
      <c r="E19" s="54" t="n">
        <f aca="false">IF(N($C$2)=0,"",INDEX(일일기록!S$6:S$36,N($C$2)))</f>
        <v>0</v>
      </c>
      <c r="F19" s="54"/>
      <c r="G19" s="54"/>
      <c r="H19" s="47"/>
      <c r="I19" s="47"/>
    </row>
    <row r="20" customFormat="false" ht="24.75" hidden="false" customHeight="true" outlineLevel="0" collapsed="false">
      <c r="A20" s="59"/>
      <c r="B20" s="45" t="str">
        <f aca="false">설정!$C$15</f>
        <v>카   드</v>
      </c>
      <c r="C20" s="45"/>
      <c r="D20" s="45"/>
      <c r="E20" s="60" t="n">
        <f aca="false">IF(N($C$2)=0,"",INDEX(일일기록!T$6:T$36,N($C$2)))</f>
        <v>0</v>
      </c>
      <c r="F20" s="60"/>
      <c r="G20" s="60"/>
      <c r="H20" s="47"/>
      <c r="I20" s="47"/>
    </row>
    <row r="21" customFormat="false" ht="24.75" hidden="false" customHeight="true" outlineLevel="0" collapsed="false">
      <c r="A21" s="59"/>
      <c r="B21" s="45" t="str">
        <f aca="false">설정!$C$16</f>
        <v>Q R 결 제</v>
      </c>
      <c r="C21" s="45"/>
      <c r="D21" s="45"/>
      <c r="E21" s="60" t="n">
        <f aca="false">IF(N($C$2)=0,"",INDEX(일일기록!U$6:U$36,N($C$2)))</f>
        <v>0</v>
      </c>
      <c r="F21" s="60"/>
      <c r="G21" s="60"/>
      <c r="H21" s="47"/>
      <c r="I21" s="47"/>
    </row>
    <row r="22" customFormat="false" ht="24.75" hidden="false" customHeight="true" outlineLevel="0" collapsed="false">
      <c r="A22" s="59"/>
      <c r="B22" s="45" t="str">
        <f aca="false">설정!$C$17</f>
        <v>계 좌 이 체</v>
      </c>
      <c r="C22" s="45"/>
      <c r="D22" s="45"/>
      <c r="E22" s="60" t="n">
        <f aca="false">IF(N($C$2)=0,"",INDEX(일일기록!V$6:V$36,N($C$2)))</f>
        <v>0</v>
      </c>
      <c r="F22" s="60"/>
      <c r="G22" s="60"/>
      <c r="H22" s="47"/>
      <c r="I22" s="47"/>
    </row>
    <row r="23" customFormat="false" ht="24.75" hidden="false" customHeight="true" outlineLevel="0" collapsed="false">
      <c r="A23" s="59"/>
      <c r="B23" s="45" t="str">
        <f aca="false">설정!$C$18</f>
        <v>기   타</v>
      </c>
      <c r="C23" s="45"/>
      <c r="D23" s="45"/>
      <c r="E23" s="60" t="n">
        <f aca="false">IF(N($C$2)=0,"",INDEX(일일기록!W$6:W$36,N($C$2)))</f>
        <v>0</v>
      </c>
      <c r="F23" s="60"/>
      <c r="G23" s="60"/>
      <c r="H23" s="47"/>
      <c r="I23" s="47"/>
    </row>
    <row r="24" customFormat="false" ht="24.75" hidden="false" customHeight="true" outlineLevel="0" collapsed="false">
      <c r="A24" s="59"/>
      <c r="B24" s="45" t="str">
        <f aca="false">설정!$C$19</f>
        <v>기   타</v>
      </c>
      <c r="C24" s="45"/>
      <c r="D24" s="45"/>
      <c r="E24" s="60" t="n">
        <f aca="false">IF(N($C$2)=0,"",INDEX(일일기록!X$6:X$36,N($C$2)))</f>
        <v>0</v>
      </c>
      <c r="F24" s="60"/>
      <c r="G24" s="60"/>
      <c r="H24" s="47"/>
      <c r="I24" s="47"/>
    </row>
    <row r="25" customFormat="false" ht="24.75" hidden="false" customHeight="true" outlineLevel="0" collapsed="false">
      <c r="A25" s="59"/>
      <c r="B25" s="45" t="n">
        <f aca="false">설정!$C$20</f>
        <v>0</v>
      </c>
      <c r="C25" s="45"/>
      <c r="D25" s="45"/>
      <c r="E25" s="60" t="n">
        <f aca="false">IF(N($C$2)=0,"",INDEX(일일기록!Y$6:Y$36,N($C$2)))</f>
        <v>0</v>
      </c>
      <c r="F25" s="60"/>
      <c r="G25" s="60"/>
      <c r="H25" s="47"/>
      <c r="I25" s="47"/>
    </row>
    <row r="26" customFormat="false" ht="24.75" hidden="false" customHeight="true" outlineLevel="0" collapsed="false">
      <c r="A26" s="59"/>
      <c r="B26" s="45" t="n">
        <f aca="false">설정!$C$21</f>
        <v>0</v>
      </c>
      <c r="C26" s="45"/>
      <c r="D26" s="45"/>
      <c r="E26" s="60" t="n">
        <f aca="false">IF(N($C$2)=0,"",INDEX(일일기록!Z$6:Z$36,N($C$2)))</f>
        <v>0</v>
      </c>
      <c r="F26" s="60"/>
      <c r="G26" s="60"/>
      <c r="H26" s="47"/>
      <c r="I26" s="47"/>
    </row>
    <row r="27" customFormat="false" ht="36" hidden="false" customHeight="true" outlineLevel="0" collapsed="false">
      <c r="A27" s="61" t="s">
        <v>116</v>
      </c>
      <c r="B27" s="61"/>
      <c r="C27" s="61"/>
      <c r="D27" s="61"/>
      <c r="E27" s="62" t="str">
        <f aca="false">IF(N($C$2)=0,"",INDEX(일일기록!AA$6:AA$36,N($C$2)))</f>
        <v/>
      </c>
      <c r="F27" s="62"/>
      <c r="G27" s="62"/>
      <c r="H27" s="63" t="s">
        <v>117</v>
      </c>
      <c r="I27" s="63"/>
    </row>
    <row r="28" customFormat="false" ht="25.5" hidden="false" customHeight="true" outlineLevel="0" collapsed="false">
      <c r="A28" s="64" t="s">
        <v>118</v>
      </c>
      <c r="B28" s="64"/>
      <c r="C28" s="64"/>
      <c r="D28" s="64"/>
      <c r="E28" s="64"/>
      <c r="F28" s="64"/>
      <c r="G28" s="64"/>
      <c r="H28" s="64"/>
      <c r="I28" s="64"/>
    </row>
  </sheetData>
  <mergeCells count="77">
    <mergeCell ref="A1:I1"/>
    <mergeCell ref="A2:B2"/>
    <mergeCell ref="D2:E3"/>
    <mergeCell ref="F2:F3"/>
    <mergeCell ref="A3:C3"/>
    <mergeCell ref="A4:A7"/>
    <mergeCell ref="B4:F7"/>
    <mergeCell ref="H4:I4"/>
    <mergeCell ref="H5:I5"/>
    <mergeCell ref="H6:I6"/>
    <mergeCell ref="H7:I7"/>
    <mergeCell ref="A8:A10"/>
    <mergeCell ref="B8:C8"/>
    <mergeCell ref="D8:F8"/>
    <mergeCell ref="G8:I8"/>
    <mergeCell ref="H8:I8"/>
    <mergeCell ref="B9:C9"/>
    <mergeCell ref="D9:F9"/>
    <mergeCell ref="G9:I9"/>
    <mergeCell ref="H9:I9"/>
    <mergeCell ref="B10:C10"/>
    <mergeCell ref="D10:F10"/>
    <mergeCell ref="G10:I10"/>
    <mergeCell ref="A11:A17"/>
    <mergeCell ref="B11:D11"/>
    <mergeCell ref="E11:G11"/>
    <mergeCell ref="H11:I11"/>
    <mergeCell ref="B12:D12"/>
    <mergeCell ref="E12:G12"/>
    <mergeCell ref="H12:I12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17:D17"/>
    <mergeCell ref="E17:G17"/>
    <mergeCell ref="H17:I17"/>
    <mergeCell ref="B18:D18"/>
    <mergeCell ref="E18:G18"/>
    <mergeCell ref="H18:I18"/>
    <mergeCell ref="A19:A26"/>
    <mergeCell ref="B19:D19"/>
    <mergeCell ref="E19:G19"/>
    <mergeCell ref="H19:I19"/>
    <mergeCell ref="B20:D20"/>
    <mergeCell ref="E20:G20"/>
    <mergeCell ref="H20:I20"/>
    <mergeCell ref="B21:D21"/>
    <mergeCell ref="E21:G21"/>
    <mergeCell ref="H21:I21"/>
    <mergeCell ref="B22:D22"/>
    <mergeCell ref="E22:G22"/>
    <mergeCell ref="H22:I22"/>
    <mergeCell ref="B23:D23"/>
    <mergeCell ref="E23:G23"/>
    <mergeCell ref="H23:I23"/>
    <mergeCell ref="B24:D24"/>
    <mergeCell ref="E24:G24"/>
    <mergeCell ref="H24:I24"/>
    <mergeCell ref="B25:D25"/>
    <mergeCell ref="E25:G25"/>
    <mergeCell ref="H25:I25"/>
    <mergeCell ref="B26:D26"/>
    <mergeCell ref="E26:G26"/>
    <mergeCell ref="H26:I26"/>
    <mergeCell ref="A27:D27"/>
    <mergeCell ref="E27:G27"/>
    <mergeCell ref="H27:I27"/>
    <mergeCell ref="A28:I28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4" min="3" style="0" width="16"/>
    <col collapsed="false" customWidth="true" hidden="false" outlineLevel="0" max="5" min="5" style="0" width="3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6" hidden="false" customHeight="true" outlineLevel="0" collapsed="false">
      <c r="A1" s="19" t="str">
        <f aca="false">설정!$C$4&amp;"   월 집 계   "&amp;TEXT(설정!$C$5,"yyyy년 m월")</f>
        <v>［ 의료기관명 ］   월 집 계   2026년 11월</v>
      </c>
      <c r="B1" s="19"/>
      <c r="C1" s="19"/>
      <c r="D1" s="19"/>
      <c r="E1" s="19"/>
      <c r="F1" s="19"/>
      <c r="G1" s="19"/>
      <c r="H1" s="19"/>
    </row>
    <row r="2" customFormat="false" ht="14.15" hidden="false" customHeight="false" outlineLevel="0" collapsed="false">
      <c r="A2" s="20" t="s">
        <v>119</v>
      </c>
      <c r="B2" s="20"/>
      <c r="C2" s="20"/>
      <c r="D2" s="20"/>
      <c r="E2" s="20"/>
      <c r="F2" s="20"/>
      <c r="G2" s="20"/>
      <c r="H2" s="20"/>
    </row>
    <row r="4" customFormat="false" ht="24" hidden="false" customHeight="true" outlineLevel="0" collapsed="false">
      <c r="B4" s="13" t="s">
        <v>120</v>
      </c>
      <c r="C4" s="13"/>
      <c r="D4" s="13"/>
      <c r="F4" s="13" t="s">
        <v>73</v>
      </c>
      <c r="G4" s="13"/>
      <c r="H4" s="13"/>
    </row>
    <row r="5" customFormat="false" ht="21.75" hidden="false" customHeight="true" outlineLevel="0" collapsed="false">
      <c r="B5" s="65" t="s">
        <v>121</v>
      </c>
      <c r="C5" s="66" t="n">
        <f aca="false">COUNTIF(일일기록!D$6:D$36,"&gt;0")</f>
        <v>0</v>
      </c>
      <c r="D5" s="56" t="s">
        <v>122</v>
      </c>
      <c r="F5" s="65" t="s">
        <v>82</v>
      </c>
      <c r="G5" s="67" t="n">
        <f aca="false">SUM(일일기록!M$6:M$36)</f>
        <v>0</v>
      </c>
      <c r="H5" s="56"/>
    </row>
    <row r="6" customFormat="false" ht="21.75" hidden="false" customHeight="true" outlineLevel="0" collapsed="false">
      <c r="B6" s="65" t="s">
        <v>79</v>
      </c>
      <c r="C6" s="68" t="n">
        <f aca="false">SUM(일일기록!D$6:D$36)</f>
        <v>0</v>
      </c>
      <c r="D6" s="56"/>
      <c r="F6" s="65" t="s">
        <v>83</v>
      </c>
      <c r="G6" s="67" t="n">
        <f aca="false">SUM(일일기록!N$6:N$36)</f>
        <v>0</v>
      </c>
      <c r="H6" s="56" t="s">
        <v>123</v>
      </c>
    </row>
    <row r="7" customFormat="false" ht="21.75" hidden="false" customHeight="true" outlineLevel="0" collapsed="false">
      <c r="B7" s="65" t="s">
        <v>80</v>
      </c>
      <c r="C7" s="68" t="n">
        <f aca="false">SUM(일일기록!E$6:E$36)</f>
        <v>0</v>
      </c>
      <c r="D7" s="56"/>
      <c r="F7" s="65" t="s">
        <v>84</v>
      </c>
      <c r="G7" s="67" t="n">
        <f aca="false">SUM(일일기록!O$6:O$36)</f>
        <v>0</v>
      </c>
      <c r="H7" s="56"/>
    </row>
    <row r="8" customFormat="false" ht="21.75" hidden="false" customHeight="true" outlineLevel="0" collapsed="false">
      <c r="B8" s="65" t="s">
        <v>81</v>
      </c>
      <c r="C8" s="68" t="n">
        <f aca="false">SUM(일일기록!D$6:D$36)-SUM(일일기록!E$6:E$36)</f>
        <v>0</v>
      </c>
      <c r="D8" s="56" t="s">
        <v>124</v>
      </c>
      <c r="F8" s="65" t="s">
        <v>125</v>
      </c>
      <c r="G8" s="69" t="n">
        <f aca="false">IFERROR(SUM(일일기록!O$6:O$36)/SUM(일일기록!M$6:M$36),0)</f>
        <v>0</v>
      </c>
      <c r="H8" s="56" t="s">
        <v>126</v>
      </c>
    </row>
    <row r="9" customFormat="false" ht="21.75" hidden="false" customHeight="true" outlineLevel="0" collapsed="false">
      <c r="B9" s="65" t="s">
        <v>127</v>
      </c>
      <c r="C9" s="69" t="n">
        <f aca="false">IFERROR(SUM(일일기록!E$6:E$36)/SUM(일일기록!D$6:D$36),0)</f>
        <v>0</v>
      </c>
      <c r="D9" s="56" t="s">
        <v>128</v>
      </c>
      <c r="F9" s="65" t="s">
        <v>129</v>
      </c>
      <c r="G9" s="67" t="n">
        <f aca="false">SUM(일일기록!P$6:P$36)</f>
        <v>0</v>
      </c>
      <c r="H9" s="56" t="s">
        <v>130</v>
      </c>
    </row>
    <row r="10" customFormat="false" ht="21.75" hidden="false" customHeight="true" outlineLevel="0" collapsed="false">
      <c r="B10" s="65" t="s">
        <v>131</v>
      </c>
      <c r="C10" s="70" t="n">
        <f aca="false">IFERROR(ROUND(SUM(일일기록!D$6:D$36)/COUNTIF(일일기록!D$6:D$36,"&gt;0"),1),0)</f>
        <v>0</v>
      </c>
      <c r="D10" s="56"/>
      <c r="F10" s="65" t="s">
        <v>132</v>
      </c>
      <c r="G10" s="67" t="n">
        <f aca="false">SUM(일일기록!Q$6:Q$36)</f>
        <v>0</v>
      </c>
      <c r="H10" s="56" t="s">
        <v>133</v>
      </c>
    </row>
    <row r="11" customFormat="false" ht="21.75" hidden="false" customHeight="true" outlineLevel="0" collapsed="false">
      <c r="F11" s="65" t="s">
        <v>134</v>
      </c>
      <c r="G11" s="67" t="n">
        <f aca="false">SUM(일일기록!Q$6:Q$36)-SUM(일일기록!P$6:P$36)</f>
        <v>0</v>
      </c>
      <c r="H11" s="56" t="s">
        <v>135</v>
      </c>
    </row>
    <row r="12" customFormat="false" ht="21.75" hidden="false" customHeight="true" outlineLevel="0" collapsed="false">
      <c r="B12" s="13" t="s">
        <v>72</v>
      </c>
      <c r="C12" s="13"/>
      <c r="D12" s="13"/>
      <c r="F12" s="65" t="s">
        <v>87</v>
      </c>
      <c r="G12" s="67" t="n">
        <f aca="false">IFERROR(ROUND(SUM(일일기록!M$6:M$36)/SUM(일일기록!D$6:D$36),0),0)</f>
        <v>0</v>
      </c>
      <c r="H12" s="56" t="s">
        <v>136</v>
      </c>
    </row>
    <row r="13" customFormat="false" ht="21.75" hidden="false" customHeight="true" outlineLevel="0" collapsed="false">
      <c r="B13" s="65" t="str">
        <f aca="false">설정!$C$9</f>
        <v>도수치료</v>
      </c>
      <c r="C13" s="68" t="n">
        <f aca="false">SUM(일일기록!G$6:G$36)</f>
        <v>0</v>
      </c>
      <c r="D13" s="56"/>
    </row>
    <row r="14" customFormat="false" ht="24" hidden="false" customHeight="true" outlineLevel="0" collapsed="false">
      <c r="B14" s="65" t="str">
        <f aca="false">설정!$C$10</f>
        <v>ESWT</v>
      </c>
      <c r="C14" s="68" t="n">
        <f aca="false">SUM(일일기록!H$6:H$36)</f>
        <v>0</v>
      </c>
      <c r="D14" s="56"/>
      <c r="F14" s="13" t="s">
        <v>137</v>
      </c>
      <c r="G14" s="13"/>
      <c r="H14" s="13"/>
    </row>
    <row r="15" customFormat="false" ht="21.75" hidden="false" customHeight="true" outlineLevel="0" collapsed="false">
      <c r="B15" s="65" t="str">
        <f aca="false">설정!$C$11</f>
        <v>C - arm</v>
      </c>
      <c r="C15" s="68" t="n">
        <f aca="false">SUM(일일기록!I$6:I$36)</f>
        <v>0</v>
      </c>
      <c r="D15" s="56"/>
      <c r="F15" s="65" t="s">
        <v>88</v>
      </c>
      <c r="G15" s="67" t="n">
        <f aca="false">SUM(일일기록!S$6:S$36)</f>
        <v>0</v>
      </c>
      <c r="H15" s="56"/>
    </row>
    <row r="16" customFormat="false" ht="21.75" hidden="false" customHeight="true" outlineLevel="0" collapsed="false">
      <c r="B16" s="65" t="str">
        <f aca="false">설정!$C$12</f>
        <v>Sono</v>
      </c>
      <c r="C16" s="68" t="n">
        <f aca="false">SUM(일일기록!J$6:J$36)</f>
        <v>0</v>
      </c>
      <c r="D16" s="56"/>
      <c r="F16" s="65" t="str">
        <f aca="false">설정!$C$15</f>
        <v>카   드</v>
      </c>
      <c r="G16" s="67" t="n">
        <f aca="false">SUM(일일기록!T$6:T$36)</f>
        <v>0</v>
      </c>
      <c r="H16" s="56"/>
    </row>
    <row r="17" customFormat="false" ht="21.75" hidden="false" customHeight="true" outlineLevel="0" collapsed="false">
      <c r="B17" s="65" t="n">
        <f aca="false">설정!$C$13</f>
        <v>0</v>
      </c>
      <c r="C17" s="68" t="n">
        <f aca="false">SUM(일일기록!K$6:K$36)</f>
        <v>0</v>
      </c>
      <c r="D17" s="56"/>
      <c r="F17" s="65" t="str">
        <f aca="false">설정!$C$16</f>
        <v>Q R 결 제</v>
      </c>
      <c r="G17" s="67" t="n">
        <f aca="false">SUM(일일기록!U$6:U$36)</f>
        <v>0</v>
      </c>
      <c r="H17" s="56"/>
    </row>
    <row r="18" customFormat="false" ht="21.75" hidden="false" customHeight="true" outlineLevel="0" collapsed="false">
      <c r="B18" s="65" t="n">
        <f aca="false">설정!$C$14</f>
        <v>0</v>
      </c>
      <c r="C18" s="68" t="n">
        <f aca="false">SUM(일일기록!L$6:L$36)</f>
        <v>0</v>
      </c>
      <c r="D18" s="56"/>
      <c r="F18" s="65" t="str">
        <f aca="false">설정!$C$17</f>
        <v>계 좌 이 체</v>
      </c>
      <c r="G18" s="67" t="n">
        <f aca="false">SUM(일일기록!V$6:V$36)</f>
        <v>0</v>
      </c>
      <c r="H18" s="56"/>
    </row>
    <row r="19" customFormat="false" ht="21.75" hidden="false" customHeight="true" outlineLevel="0" collapsed="false">
      <c r="B19" s="65" t="s">
        <v>138</v>
      </c>
      <c r="C19" s="68" t="n">
        <f aca="false">SUM(일일기록!G$6:G$36)+SUM(일일기록!H$6:H$36)+SUM(일일기록!I$6:I$36)+SUM(일일기록!J$6:J$36)+SUM(일일기록!K$6:K$36)+SUM(일일기록!L$6:L$36)</f>
        <v>0</v>
      </c>
      <c r="D19" s="56" t="s">
        <v>139</v>
      </c>
      <c r="F19" s="65" t="str">
        <f aca="false">설정!$C$18</f>
        <v>기   타</v>
      </c>
      <c r="G19" s="67" t="n">
        <f aca="false">SUM(일일기록!W$6:W$36)</f>
        <v>0</v>
      </c>
      <c r="H19" s="56"/>
    </row>
    <row r="20" customFormat="false" ht="21.75" hidden="false" customHeight="true" outlineLevel="0" collapsed="false">
      <c r="F20" s="65" t="str">
        <f aca="false">설정!$C$19</f>
        <v>기   타</v>
      </c>
      <c r="G20" s="67" t="n">
        <f aca="false">SUM(일일기록!X$6:X$36)</f>
        <v>0</v>
      </c>
      <c r="H20" s="56"/>
    </row>
    <row r="21" customFormat="false" ht="21.75" hidden="false" customHeight="true" outlineLevel="0" collapsed="false">
      <c r="F21" s="65" t="n">
        <f aca="false">설정!$C$20</f>
        <v>0</v>
      </c>
      <c r="G21" s="67" t="n">
        <f aca="false">SUM(일일기록!Y$6:Y$36)</f>
        <v>0</v>
      </c>
      <c r="H21" s="56"/>
    </row>
    <row r="22" customFormat="false" ht="21.75" hidden="false" customHeight="true" outlineLevel="0" collapsed="false">
      <c r="F22" s="65" t="n">
        <f aca="false">설정!$C$21</f>
        <v>0</v>
      </c>
      <c r="G22" s="67" t="n">
        <f aca="false">SUM(일일기록!Z$6:Z$36)</f>
        <v>0</v>
      </c>
      <c r="H22" s="56"/>
    </row>
    <row r="23" customFormat="false" ht="21.75" hidden="false" customHeight="true" outlineLevel="0" collapsed="false">
      <c r="F23" s="65" t="s">
        <v>140</v>
      </c>
      <c r="G23" s="67" t="n">
        <f aca="false">SUM(일일기록!AA$6:AA$36)</f>
        <v>0</v>
      </c>
      <c r="H23" s="56" t="s">
        <v>141</v>
      </c>
    </row>
    <row r="25" customFormat="false" ht="14.15" hidden="false" customHeight="false" outlineLevel="0" collapsed="false">
      <c r="A25" s="71" t="s">
        <v>142</v>
      </c>
      <c r="B25" s="71"/>
      <c r="C25" s="71"/>
      <c r="D25" s="71"/>
      <c r="E25" s="71"/>
      <c r="F25" s="71"/>
      <c r="G25" s="71"/>
      <c r="H25" s="71"/>
    </row>
    <row r="27" customFormat="false" ht="14.15" hidden="false" customHeight="false" outlineLevel="0" collapsed="false">
      <c r="A27" s="72" t="s">
        <v>143</v>
      </c>
      <c r="B27" s="72"/>
      <c r="C27" s="72"/>
      <c r="D27" s="72"/>
      <c r="E27" s="72"/>
      <c r="F27" s="72"/>
      <c r="G27" s="72"/>
      <c r="H27" s="72"/>
    </row>
  </sheetData>
  <mergeCells count="8">
    <mergeCell ref="A1:H1"/>
    <mergeCell ref="A2:H2"/>
    <mergeCell ref="B4:D4"/>
    <mergeCell ref="F4:H4"/>
    <mergeCell ref="B12:D12"/>
    <mergeCell ref="F14:H14"/>
    <mergeCell ref="A25:H25"/>
    <mergeCell ref="A27:H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2026-10-19T05:37:45Z</dcterms:created>
  <dc:creator>openpyxl</dc:creator>
  <dc:description/>
  <dc:language>en-US</dc:language>
  <cp:lastModifiedBy/>
  <dcterms:modified xsi:type="dcterms:W3CDTF">2026-10-19T05:37:45Z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