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일상점검" sheetId="3" state="visible" r:id="rId5"/>
    <sheet name="정기검사" sheetId="4" state="visible" r:id="rId6"/>
    <sheet name="냉장고 온도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<sst xmlns="http://schemas.openxmlformats.org/spreadsheetml/2006/main" count="140" uniqueCount="116">
  <si>
    <r>
      <rPr>
        <b val="true"/>
        <sz val="14"/>
        <color rgb="FFFFFFFF"/>
        <rFont val="Noto Sans CJK SC"/>
        <family val="2"/>
      </rPr>
      <t xml:space="preserve">치료실 장비 점검표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</si>
  <si>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</si>
  <si>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만들었습니다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</si>
  <si>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날마다 보는 일상 점검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주기가 있는 법정 정기검사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약품냉장고 온도 셋을 한 파일에 담았습니다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</si>
  <si>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</si>
  <si>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t xml:space="preserve">설정 → 일상점검 → 정기검사 → 냉장고 온도</t>
  </si>
  <si>
    <t xml:space="preserve">① 설정</t>
  </si>
  <si>
    <r>
      <rPr>
        <sz val="10"/>
        <color rgb="FF1A1A1A"/>
        <rFont val="Noto Sans CJK SC"/>
        <family val="2"/>
      </rPr>
      <t xml:space="preserve">병원 이름과 점검 월을 넣습니다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달을 바꾸면 일상점검 날짜가 전부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</si>
  <si>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장비 목록을 병원에 맞게 고치십시오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줄이 열여섯 개 있습니다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</si>
  <si>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일상점검</t>
  </si>
  <si>
    <r>
      <rPr>
        <sz val="10"/>
        <color rgb="FF1A1A1A"/>
        <rFont val="Noto Sans CJK SC"/>
        <family val="2"/>
      </rPr>
      <t xml:space="preserve">가로가 </t>
    </r>
    <r>
      <rPr>
        <sz val="10"/>
        <color rgb="FF1A1A1A"/>
        <rFont val="맑은 고딕"/>
        <family val="0"/>
        <charset val="1"/>
      </rPr>
      <t xml:space="preserve">1</t>
    </r>
    <r>
      <rPr>
        <sz val="10"/>
        <color rgb="FF1A1A1A"/>
        <rFont val="Noto Sans CJK SC"/>
        <family val="2"/>
      </rPr>
      <t xml:space="preserve">일부터 </t>
    </r>
    <r>
      <rPr>
        <sz val="10"/>
        <color rgb="FF1A1A1A"/>
        <rFont val="맑은 고딕"/>
        <family val="0"/>
        <charset val="1"/>
      </rPr>
      <t xml:space="preserve">31</t>
    </r>
    <r>
      <rPr>
        <sz val="10"/>
        <color rgb="FF1A1A1A"/>
        <rFont val="Noto Sans CJK SC"/>
        <family val="2"/>
      </rPr>
      <t xml:space="preserve">일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세로가 장비입니다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점검한 날에 ○ 나 점검자 이름을 적습니다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</si>
  <si>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오른쪽에 그 달 점검 횟수가 나옵니다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일요일 칸은 연한 붉은색입니다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</si>
  <si>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설정에서 이름을 지운 장비는 줄이 통째로 흐려집니다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</si>
  <si>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정기검사</t>
  </si>
  <si>
    <r>
      <rPr>
        <sz val="10"/>
        <color rgb="FF1A1A1A"/>
        <rFont val="Noto Sans CJK SC"/>
        <family val="2"/>
      </rPr>
      <t xml:space="preserve">최근 검사일만 넣으면 다음 예정일과 남은 일수가 계산됩니다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</si>
  <si>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두 달 안으로 남으면 주황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지나면 붉게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</si>
  <si>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검사를 더 넣으시려면 빈 줄에 항목과 「주기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달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」만 적으면 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</si>
  <si>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④ 냉장고 온도</t>
  </si>
  <si>
    <r>
      <rPr>
        <sz val="10"/>
        <color rgb="FF1A1A1A"/>
        <rFont val="Noto Sans CJK SC"/>
        <family val="2"/>
      </rPr>
      <t xml:space="preserve">기준 범위를 정하고 하루 두 번 적습니다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벗어난 칸은 붉게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</si>
  <si>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벗어났을 때 무엇을 했는지 조치 칸에 적어 두십시오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</si>
  <si>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</si>
  <si>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</si>
  <si>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</si>
  <si>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</si>
  <si>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</si>
  <si>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</si>
  <si>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</si>
  <si>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법정 검사 주기와 근거는 바뀔 수 있습니다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검사기관이나 관할 보건소에 확인하십시오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</si>
  <si>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</si>
  <si>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</si>
  <si>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</si>
  <si>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</si>
  <si>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</si>
  <si>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</si>
  <si>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</si>
  <si>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</si>
  <si>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</si>
  <si>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</si>
  <si>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</si>
  <si>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</si>
  <si>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장비 목록을 병원에 맞게 고쳐 쓰십시오</t>
    </r>
  </si>
  <si>
    <t xml:space="preserve">병원 이름</t>
  </si>
  <si>
    <t xml:space="preserve">［ 의료기관명 ］</t>
  </si>
  <si>
    <t xml:space="preserve">점검 월</t>
  </si>
  <si>
    <t xml:space="preserve">← 이 달만 바꾸면 일상점검 날짜가 전부 바뀝니다</t>
  </si>
  <si>
    <r>
      <rPr>
        <b val="true"/>
        <sz val="11"/>
        <color rgb="FFFFFFFF"/>
        <rFont val="Noto Sans CJK SC"/>
        <family val="2"/>
      </rPr>
      <t xml:space="preserve">장비 목록 </t>
    </r>
    <r>
      <rPr>
        <b val="true"/>
        <sz val="11"/>
        <color rgb="FFFFFFFF"/>
        <rFont val="맑은 고딕"/>
        <family val="0"/>
        <charset val="1"/>
      </rPr>
      <t xml:space="preserve">· </t>
    </r>
    <r>
      <rPr>
        <b val="true"/>
        <sz val="11"/>
        <color rgb="FFFFFFFF"/>
        <rFont val="Noto Sans CJK SC"/>
        <family val="2"/>
      </rPr>
      <t xml:space="preserve">빈 줄에 그냥 적으시면 점검표에 바로 뜹니다</t>
    </r>
  </si>
  <si>
    <t xml:space="preserve">번호</t>
  </si>
  <si>
    <t xml:space="preserve">장비 이름</t>
  </si>
  <si>
    <t xml:space="preserve">구분</t>
  </si>
  <si>
    <t xml:space="preserve">담당</t>
  </si>
  <si>
    <t xml:space="preserve">메모</t>
  </si>
  <si>
    <t xml:space="preserve">엑스레이</t>
  </si>
  <si>
    <t xml:space="preserve">방사선</t>
  </si>
  <si>
    <t xml:space="preserve">원장</t>
  </si>
  <si>
    <t xml:space="preserve">C-arm</t>
  </si>
  <si>
    <t xml:space="preserve">초음파</t>
  </si>
  <si>
    <t xml:space="preserve">진단</t>
  </si>
  <si>
    <t xml:space="preserve">제세동기</t>
  </si>
  <si>
    <t xml:space="preserve">응급</t>
  </si>
  <si>
    <t xml:space="preserve">실장</t>
  </si>
  <si>
    <r>
      <rPr>
        <sz val="10"/>
        <color rgb="FF1A1A1A"/>
        <rFont val="Noto Sans CJK SC"/>
        <family val="2"/>
      </rPr>
      <t xml:space="preserve">멸균기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오토클레이브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</si>
  <si>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멸균</t>
  </si>
  <si>
    <t xml:space="preserve">약품냉장고</t>
  </si>
  <si>
    <t xml:space="preserve">보관</t>
  </si>
  <si>
    <t xml:space="preserve">도수치료 베드</t>
  </si>
  <si>
    <t xml:space="preserve">물리치료</t>
  </si>
  <si>
    <t xml:space="preserve">물치실</t>
  </si>
  <si>
    <r>
      <rPr>
        <sz val="10"/>
        <color rgb="FF1A1A1A"/>
        <rFont val="Noto Sans CJK SC"/>
        <family val="2"/>
      </rPr>
      <t xml:space="preserve">체외충격파 </t>
    </r>
    <r>
      <rPr>
        <sz val="10"/>
        <color rgb="FF1A1A1A"/>
        <rFont val="맑은 고딕"/>
        <family val="0"/>
        <charset val="1"/>
      </rPr>
      <t xml:space="preserve">(ESWT)</t>
    </r>
  </si>
  <si>
    <r>
      <rPr>
        <sz val="10"/>
        <color rgb="FF1A1A1A"/>
        <rFont val="Noto Sans CJK SC"/>
        <family val="2"/>
      </rPr>
      <t xml:space="preserve">간섭파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저주파</t>
    </r>
  </si>
  <si>
    <t xml:space="preserve">초음파 치료기</t>
  </si>
  <si>
    <t xml:space="preserve">견인치료기</t>
  </si>
  <si>
    <r>
      <rPr>
        <sz val="10"/>
        <color rgb="FF1A1A1A"/>
        <rFont val="Noto Sans CJK SC"/>
        <family val="2"/>
      </rPr>
      <t xml:space="preserve">온열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핫팩기</t>
    </r>
  </si>
  <si>
    <r>
      <rPr>
        <sz val="10"/>
        <color rgb="FF1A1A1A"/>
        <rFont val="Noto Sans CJK SC"/>
        <family val="2"/>
      </rPr>
      <t xml:space="preserve">수치료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아쿠아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</si>
  <si>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공기압 마사지기</t>
  </si>
  <si>
    <r>
      <rPr>
        <sz val="9"/>
        <color rgb="FF8A8A8A"/>
        <rFont val="Noto Sans CJK SC"/>
        <family val="2"/>
      </rPr>
      <t xml:space="preserve">장비를 더 쓰시려면 빈 줄에 적으시면 됩니다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빈 줄이 모자라면 표 가운데에서 행을 삽입하십시오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안 쓰는 줄은 지우지 말고 비워 두십시오 — 점검표에서 저절로 빠집니다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</si>
  <si>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점검한 날에 ○ 또는 점검자 이름을 적으십시오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빈 칸은 안 한 날입니다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</si>
  <si>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한 달 횟수</t>
  </si>
  <si>
    <r>
      <rPr>
        <sz val="9"/>
        <color rgb="FF8A8A8A"/>
        <rFont val="Noto Sans CJK SC"/>
        <family val="2"/>
      </rPr>
      <t xml:space="preserve">최근 검사일만 넣으십시오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다음 예정일과 남은 일수는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</si>
  <si>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검사 항목</t>
  </si>
  <si>
    <t xml:space="preserve">주기</t>
  </si>
  <si>
    <t xml:space="preserve">근거</t>
  </si>
  <si>
    <t xml:space="preserve">최근 검사일</t>
  </si>
  <si>
    <t xml:space="preserve">다음 예정일</t>
  </si>
  <si>
    <t xml:space="preserve">남은 일수</t>
  </si>
  <si>
    <t xml:space="preserve">비고</t>
  </si>
  <si>
    <r>
      <rPr>
        <b val="true"/>
        <sz val="9"/>
        <color rgb="FF1A1A1A"/>
        <rFont val="Noto Sans CJK SC"/>
        <family val="2"/>
      </rPr>
      <t xml:space="preserve">주기</t>
    </r>
    <r>
      <rPr>
        <b val="true"/>
        <sz val="9"/>
        <color rgb="FF1A1A1A"/>
        <rFont val="맑은 고딕"/>
        <family val="0"/>
        <charset val="1"/>
      </rPr>
      <t xml:space="preserve">(</t>
    </r>
    <r>
      <rPr>
        <b val="true"/>
        <sz val="9"/>
        <color rgb="FF1A1A1A"/>
        <rFont val="Noto Sans CJK SC"/>
        <family val="2"/>
      </rPr>
      <t xml:space="preserve">달</t>
    </r>
    <r>
      <rPr>
        <b val="true"/>
        <sz val="9"/>
        <color rgb="FF1A1A1A"/>
        <rFont val="맑은 고딕"/>
        <family val="0"/>
        <charset val="1"/>
      </rPr>
      <t xml:space="preserve">)</t>
    </r>
  </si>
  <si>
    <t xml:space="preserve">진단용 방사선 발생장치 정기검사</t>
  </si>
  <si>
    <r>
      <rPr>
        <b val="true"/>
        <sz val="9"/>
        <color rgb="FF1F3864"/>
        <rFont val="맑은 고딕"/>
        <family val="0"/>
        <charset val="1"/>
      </rPr>
      <t xml:space="preserve">3</t>
    </r>
    <r>
      <rPr>
        <b val="true"/>
        <sz val="9"/>
        <color rgb="FF1F3864"/>
        <rFont val="Noto Sans CJK SC"/>
        <family val="2"/>
      </rPr>
      <t xml:space="preserve">년마다</t>
    </r>
  </si>
  <si>
    <r>
      <rPr>
        <sz val="8"/>
        <color rgb="FF8A8A8A"/>
        <rFont val="Noto Sans CJK SC"/>
        <family val="2"/>
      </rPr>
      <t xml:space="preserve">진단용 방사선 발생장치의 안전관리에 관한 규칙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2</t>
    </r>
    <r>
      <rPr>
        <sz val="8"/>
        <color rgb="FF8A8A8A"/>
        <rFont val="Noto Sans CJK SC"/>
        <family val="2"/>
      </rPr>
      <t xml:space="preserve">항</t>
    </r>
  </si>
  <si>
    <t xml:space="preserve">방사선 관계 종사자 피폭선량 측정</t>
  </si>
  <si>
    <r>
      <rPr>
        <b val="true"/>
        <sz val="9"/>
        <color rgb="FF1F3864"/>
        <rFont val="맑은 고딕"/>
        <family val="0"/>
        <charset val="1"/>
      </rPr>
      <t xml:space="preserve">3</t>
    </r>
    <r>
      <rPr>
        <b val="true"/>
        <sz val="9"/>
        <color rgb="FF1F3864"/>
        <rFont val="Noto Sans CJK SC"/>
        <family val="2"/>
      </rPr>
      <t xml:space="preserve">달마다</t>
    </r>
  </si>
  <si>
    <r>
      <rPr>
        <sz val="8"/>
        <color rgb="FF8A8A8A"/>
        <rFont val="Noto Sans CJK SC"/>
        <family val="2"/>
      </rPr>
      <t xml:space="preserve">같은 규칙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5</t>
    </r>
    <r>
      <rPr>
        <sz val="8"/>
        <color rgb="FF8A8A8A"/>
        <rFont val="Noto Sans CJK SC"/>
        <family val="2"/>
      </rPr>
      <t xml:space="preserve">항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제</t>
    </r>
    <r>
      <rPr>
        <sz val="8"/>
        <color rgb="FF8A8A8A"/>
        <rFont val="맑은 고딕"/>
        <family val="0"/>
        <charset val="1"/>
      </rPr>
      <t xml:space="preserve">12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호</t>
    </r>
  </si>
  <si>
    <t xml:space="preserve">방사선 관계 종사자 건강진단</t>
  </si>
  <si>
    <r>
      <rPr>
        <b val="true"/>
        <sz val="9"/>
        <color rgb="FF1F3864"/>
        <rFont val="맑은 고딕"/>
        <family val="0"/>
        <charset val="1"/>
      </rPr>
      <t xml:space="preserve">2</t>
    </r>
    <r>
      <rPr>
        <b val="true"/>
        <sz val="9"/>
        <color rgb="FF1F3864"/>
        <rFont val="Noto Sans CJK SC"/>
        <family val="2"/>
      </rPr>
      <t xml:space="preserve">년마다</t>
    </r>
  </si>
  <si>
    <r>
      <rPr>
        <sz val="8"/>
        <color rgb="FF8A8A8A"/>
        <rFont val="Noto Sans CJK SC"/>
        <family val="2"/>
      </rPr>
      <t xml:space="preserve">같은 규칙 제</t>
    </r>
    <r>
      <rPr>
        <sz val="8"/>
        <color rgb="FF8A8A8A"/>
        <rFont val="맑은 고딕"/>
        <family val="0"/>
        <charset val="1"/>
      </rPr>
      <t xml:space="preserve">13</t>
    </r>
    <r>
      <rPr>
        <sz val="8"/>
        <color rgb="FF8A8A8A"/>
        <rFont val="Noto Sans CJK SC"/>
        <family val="2"/>
      </rPr>
      <t xml:space="preserve">조</t>
    </r>
  </si>
  <si>
    <t xml:space="preserve">진단용 방사선 안전관리책임자 교육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</si>
  <si>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37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3</t>
    </r>
    <r>
      <rPr>
        <sz val="8"/>
        <color rgb="FF8A8A8A"/>
        <rFont val="Noto Sans CJK SC"/>
        <family val="2"/>
      </rPr>
      <t xml:space="preserve">항</t>
    </r>
  </si>
  <si>
    <t xml:space="preserve">특수의료장비 품질관리검사</t>
  </si>
  <si>
    <t xml:space="preserve">해마다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</si>
  <si>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38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특수의료장비의 설치 및 운영에 관한 규칙</t>
    </r>
  </si>
  <si>
    <r>
      <rPr>
        <b val="true"/>
        <sz val="10"/>
        <color rgb="FF1A1A1A"/>
        <rFont val="Noto Sans CJK SC"/>
        <family val="2"/>
      </rPr>
      <t xml:space="preserve">소방시설 자체점검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작동점검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</si>
  <si>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소방시설 설치 및 관리에 관한 법률 제</t>
    </r>
    <r>
      <rPr>
        <sz val="8"/>
        <color rgb="FF8A8A8A"/>
        <rFont val="맑은 고딕"/>
        <family val="0"/>
        <charset val="1"/>
      </rPr>
      <t xml:space="preserve">22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</si>
  <si>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의료기기 정기 점검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업체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</si>
  <si>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t xml:space="preserve">업체 계약에 따릅니다</t>
  </si>
  <si>
    <r>
      <rPr>
        <sz val="9"/>
        <color rgb="FF8A8A8A"/>
        <rFont val="Noto Sans CJK SC"/>
        <family val="2"/>
      </rPr>
      <t xml:space="preserve">「주기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달</t>
    </r>
    <r>
      <rPr>
        <sz val="9"/>
        <color rgb="FF8A8A8A"/>
        <rFont val="맑은 고딕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」 칸의 숫자로 다음 예정일을 계산합니다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검사를 더 넣으시려면 빈 줄에 항목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주기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달</t>
    </r>
    <r>
      <rPr>
        <sz val="9"/>
        <color rgb="FF8A8A8A"/>
        <rFont val="맑은 고딕"/>
        <family val="0"/>
        <charset val="1"/>
      </rPr>
      <t xml:space="preserve">)</t>
    </r>
    <r>
      <rPr>
        <sz val="9"/>
        <color rgb="FF8A8A8A"/>
        <rFont val="Noto Sans CJK SC"/>
        <family val="2"/>
      </rPr>
      <t xml:space="preserve">만 적으시면 됩니다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</si>
  <si>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하루 두 번 재서 적으십시오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기준을 벗어나면 붉게 바뀝니다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</si>
  <si>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기준 범위</t>
  </si>
  <si>
    <t xml:space="preserve">← 이 범위를 벗어나면 그 칸이 붉어집니다</t>
  </si>
  <si>
    <t xml:space="preserve">일</t>
  </si>
  <si>
    <t xml:space="preserve">날짜</t>
  </si>
  <si>
    <t xml:space="preserve">요일</t>
  </si>
  <si>
    <r>
      <rPr>
        <b val="true"/>
        <sz val="9"/>
        <color rgb="FF1A1A1A"/>
        <rFont val="Noto Sans CJK SC"/>
        <family val="2"/>
      </rPr>
      <t xml:space="preserve">오전 </t>
    </r>
    <r>
      <rPr>
        <b val="true"/>
        <sz val="9"/>
        <color rgb="FF1A1A1A"/>
        <rFont val="맑은 고딕"/>
        <family val="0"/>
        <charset val="1"/>
      </rPr>
      <t xml:space="preserve">(℃)</t>
    </r>
  </si>
  <si>
    <r>
      <rPr>
        <b val="true"/>
        <sz val="9"/>
        <color rgb="FF1A1A1A"/>
        <rFont val="Noto Sans CJK SC"/>
        <family val="2"/>
      </rPr>
      <t xml:space="preserve">오후 </t>
    </r>
    <r>
      <rPr>
        <b val="true"/>
        <sz val="9"/>
        <color rgb="FF1A1A1A"/>
        <rFont val="맑은 고딕"/>
        <family val="0"/>
        <charset val="1"/>
      </rPr>
      <t xml:space="preserve">(℃)</t>
    </r>
  </si>
  <si>
    <t xml:space="preserve">점검자</t>
  </si>
  <si>
    <r>
      <rPr>
        <b val="true"/>
        <sz val="9"/>
        <color rgb="FF1A1A1A"/>
        <rFont val="Noto Sans CJK SC"/>
        <family val="2"/>
      </rPr>
      <t xml:space="preserve">조치 </t>
    </r>
    <r>
      <rPr>
        <b val="true"/>
        <sz val="9"/>
        <color rgb="FF1A1A1A"/>
        <rFont val="맑은 고딕"/>
        <family val="0"/>
        <charset val="1"/>
      </rPr>
      <t xml:space="preserve">· </t>
    </r>
    <r>
      <rPr>
        <b val="true"/>
        <sz val="9"/>
        <color rgb="FF1A1A1A"/>
        <rFont val="Noto Sans CJK SC"/>
        <family val="2"/>
      </rPr>
      <t xml:space="preserve">비고</t>
    </r>
  </si>
  <si>
    <r>
      <rPr>
        <sz val="9"/>
        <color rgb="FF8A3A3A"/>
        <rFont val="Noto Sans CJK SC"/>
        <family val="2"/>
      </rPr>
      <t xml:space="preserve">냉장 보관 약품이 있으면 온도계와 기록이 같이 있어야 합니다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보건소 실사에서 봅니다</t>
    </r>
    <r>
      <rPr>
        <sz val="9"/>
        <color rgb="FF8A3A3A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</si>
</sst>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yyyy&quot;년 &quot;m\월"/>
    <numFmt numFmtId="166" formatCode="General"/>
    <numFmt numFmtId="167" formatCode="0\회"/>
    <numFmt numFmtId="168" formatCode="yyyy\-mm\-dd"/>
    <numFmt numFmtId="169" formatCode="0\일;0&quot;일 지남&quot;"/>
    <numFmt numFmtId="170" formatCode="0\달"/>
    <numFmt numFmtId="171" formatCode="0\℃"/>
    <numFmt numFmtId="172" formatCode="m\/d"/>
    <numFmt numFmtId="173" formatCode="0.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9"/>
      <color rgb="FF1A1A1A"/>
      <name val="Noto Sans CJK SC"/>
      <family val="2"/>
    </font>
    <font>
      <b val="true"/>
      <sz val="9"/>
      <color rgb="FF8A8A8A"/>
      <name val="맑은 고딕"/>
      <family val="0"/>
      <charset val="1"/>
    </font>
    <font>
      <b val="true"/>
      <sz val="15"/>
      <color rgb="FFFFFFFF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8"/>
      <color rgb="FF8A8A8A"/>
      <name val="Noto Sans CJK SC"/>
      <family val="2"/>
    </font>
    <font>
      <b val="true"/>
      <sz val="10"/>
      <color rgb="FF1F3864"/>
      <name val="Noto Sans CJK SC"/>
      <family val="2"/>
    </font>
    <font>
      <sz val="9"/>
      <color rgb="FF1A1A1A"/>
      <name val="맑은 고딕"/>
      <family val="0"/>
      <charset val="1"/>
    </font>
    <font>
      <b val="true"/>
      <sz val="10"/>
      <color rgb="FF1F3864"/>
      <name val="맑은 고딕"/>
      <family val="0"/>
      <charset val="1"/>
    </font>
    <font>
      <b val="true"/>
      <sz val="10"/>
      <color rgb="FF1A1A1A"/>
      <name val="Noto Sans CJK SC"/>
      <family val="2"/>
    </font>
    <font>
      <b val="true"/>
      <sz val="9"/>
      <color rgb="FF1F3864"/>
      <name val="맑은 고딕"/>
      <family val="0"/>
      <charset val="1"/>
    </font>
    <font>
      <b val="true"/>
      <sz val="9"/>
      <color rgb="FF1F3864"/>
      <name val="Noto Sans CJK SC"/>
      <family val="2"/>
    </font>
    <font>
      <sz val="8"/>
      <color rgb="FF8A8A8A"/>
      <name val="Noto Sans CJK SC"/>
      <family val="2"/>
    </font>
    <font>
      <sz val="8"/>
      <color rgb="FF8A8A8A"/>
      <name val="맑은 고딕"/>
      <family val="0"/>
      <charset val="1"/>
    </font>
    <font>
      <sz val="9"/>
      <color rgb="FFBFBFBF"/>
      <name val="맑은 고딕"/>
      <family val="0"/>
      <charset val="1"/>
    </font>
    <font>
      <b val="true"/>
      <sz val="10"/>
      <color rgb="FF1A1A1A"/>
      <name val="맑은 고딕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DF1E3"/>
      </patternFill>
    </fill>
    <fill>
      <patternFill patternType="solid">
        <fgColor rgb="FFC4A56A"/>
        <bgColor rgb="FFBFBFBF"/>
      </patternFill>
    </fill>
    <fill>
      <patternFill patternType="solid">
        <fgColor rgb="FFF4F2EC"/>
        <bgColor rgb="FFF2F2F2"/>
      </patternFill>
    </fill>
    <fill>
      <patternFill patternType="solid">
        <fgColor rgb="FFF2F2F2"/>
        <bgColor rgb="FFF4F2EC"/>
      </patternFill>
    </fill>
    <fill>
      <patternFill patternType="solid">
        <fgColor rgb="FFEFEFEF"/>
        <bgColor rgb="FFEDEDE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/>
      <right style="thin">
        <color rgb="FF7F7F7F"/>
      </right>
      <top/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2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color rgb="FFC8C8C8"/>
      </font>
      <fill>
        <patternFill>
          <bgColor rgb="FFEDEDED"/>
        </patternFill>
      </fill>
    </dxf>
    <dxf>
      <fill>
        <patternFill>
          <bgColor rgb="FFFDEAEA"/>
        </patternFill>
      </fill>
    </dxf>
    <dxf>
      <font>
        <name val="맑은 고딕"/>
        <charset val="1"/>
        <family val="0"/>
        <b val="1"/>
        <color rgb="FF9C2B2B"/>
      </font>
      <fill>
        <patternFill>
          <bgColor rgb="FFFDEAEA"/>
        </patternFill>
      </fill>
    </dxf>
    <dxf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8A3A3A"/>
      <rgbColor rgb="FFFFF9E6"/>
      <rgbColor rgb="FFEFEFEF"/>
      <rgbColor rgb="FF660066"/>
      <rgbColor rgb="FFC4A56A"/>
      <rgbColor rgb="FF0066CC"/>
      <rgbColor rgb="FFC8C8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DEDED"/>
      <rgbColor rgb="FFFDF1E3"/>
      <rgbColor rgb="FFF4F2EC"/>
      <rgbColor rgb="FFFF99CC"/>
      <rgbColor rgb="FFCC99FF"/>
      <rgbColor rgb="FFFDEAEA"/>
      <rgbColor rgb="FF3366FF"/>
      <rgbColor rgb="FF33CCCC"/>
      <rgbColor rgb="FF99CC00"/>
      <rgbColor rgb="FFFFCC00"/>
      <rgbColor rgb="FFFF9900"/>
      <rgbColor rgb="FFFF6600"/>
      <rgbColor rgb="FF666699"/>
      <rgbColor rgb="FF8A8A8A"/>
      <rgbColor rgb="FF1F3864"/>
      <rgbColor rgb="FF339966"/>
      <rgbColor rgb="FF082115"/>
      <rgbColor rgb="FF333300"/>
      <rgbColor rgb="FF9C2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9.75" hidden="false" customHeight="true" outlineLevel="0" collapsed="false"/>
    <row r="6" customFormat="false" ht="15" hidden="false" customHeight="false" outlineLevel="0" collapsed="false">
      <c r="B6" s="2" t="s">
        <v>4</v>
      </c>
      <c r="C6" s="3" t="s">
        <v>5</v>
      </c>
    </row>
    <row r="8" customFormat="false" ht="15" hidden="false" customHeight="false" outlineLevel="0" collapsed="false">
      <c r="B8" s="2" t="s">
        <v>6</v>
      </c>
      <c r="C8" s="3" t="s">
        <v>7</v>
      </c>
    </row>
    <row r="9" customFormat="false" ht="15" hidden="false" customHeight="false" outlineLevel="0" collapsed="false">
      <c r="B9" s="2"/>
      <c r="C9" s="3" t="s">
        <v>8</v>
      </c>
    </row>
    <row r="10" customFormat="false" ht="9.75" hidden="false" customHeight="true" outlineLevel="0" collapsed="false"/>
    <row r="11" customFormat="false" ht="15" hidden="false" customHeight="false" outlineLevel="0" collapsed="false">
      <c r="B11" s="2" t="s">
        <v>9</v>
      </c>
      <c r="C11" s="3" t="s">
        <v>10</v>
      </c>
    </row>
    <row r="12" customFormat="false" ht="15" hidden="false" customHeight="false" outlineLevel="0" collapsed="false">
      <c r="B12" s="2"/>
      <c r="C12" s="3" t="s">
        <v>11</v>
      </c>
    </row>
    <row r="13" customFormat="false" ht="15" hidden="false" customHeight="false" outlineLevel="0" collapsed="false">
      <c r="B13" s="2"/>
      <c r="C13" s="3" t="s">
        <v>12</v>
      </c>
    </row>
    <row r="14" customFormat="false" ht="9.75" hidden="false" customHeight="true" outlineLevel="0" collapsed="false"/>
    <row r="15" customFormat="false" ht="15" hidden="false" customHeight="false" outlineLevel="0" collapsed="false">
      <c r="B15" s="2" t="s">
        <v>13</v>
      </c>
      <c r="C15" s="3" t="s">
        <v>14</v>
      </c>
    </row>
    <row r="16" customFormat="false" ht="15" hidden="false" customHeight="false" outlineLevel="0" collapsed="false">
      <c r="B16" s="2"/>
      <c r="C16" s="3" t="s">
        <v>15</v>
      </c>
    </row>
    <row r="17" customFormat="false" ht="15" hidden="false" customHeight="false" outlineLevel="0" collapsed="false">
      <c r="B17" s="2"/>
      <c r="C17" s="3" t="s">
        <v>16</v>
      </c>
    </row>
    <row r="18" customFormat="false" ht="9.75" hidden="false" customHeight="true" outlineLevel="0" collapsed="false"/>
    <row r="19" customFormat="false" ht="15" hidden="false" customHeight="false" outlineLevel="0" collapsed="false">
      <c r="B19" s="2" t="s">
        <v>17</v>
      </c>
      <c r="C19" s="3" t="s">
        <v>18</v>
      </c>
    </row>
    <row r="20" customFormat="false" ht="15" hidden="false" customHeight="false" outlineLevel="0" collapsed="false">
      <c r="B20" s="2"/>
      <c r="C20" s="3" t="s">
        <v>19</v>
      </c>
    </row>
    <row r="21" customFormat="false" ht="9.75" hidden="false" customHeight="true" outlineLevel="0" collapsed="false"/>
    <row r="22" customFormat="false" ht="15" hidden="false" customHeight="false" outlineLevel="0" collapsed="false">
      <c r="B22" s="2" t="s">
        <v>20</v>
      </c>
      <c r="C22" s="3" t="s">
        <v>21</v>
      </c>
    </row>
    <row r="23" customFormat="false" ht="15" hidden="false" customHeight="false" outlineLevel="0" collapsed="false">
      <c r="B23" s="2"/>
      <c r="C23" s="3" t="s">
        <v>22</v>
      </c>
    </row>
    <row r="24" customFormat="false" ht="15" hidden="false" customHeight="false" outlineLevel="0" collapsed="false">
      <c r="B24" s="2"/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15" hidden="false" customHeight="false" outlineLevel="0" collapsed="false">
      <c r="B27" s="2"/>
      <c r="C27" s="3" t="s">
        <v>26</v>
      </c>
    </row>
    <row r="28" customFormat="false" ht="9.75" hidden="false" customHeight="true" outlineLevel="0" collapsed="false"/>
    <row r="29" customFormat="false" ht="15" hidden="false" customHeight="true" outlineLevel="0" collapsed="false">
      <c r="B29" s="4" t="s">
        <v>27</v>
      </c>
      <c r="C29" s="4"/>
    </row>
    <row r="31" customFormat="false" ht="33.75" hidden="false" customHeight="true" outlineLevel="0" collapsed="false">
      <c r="A31" s="1" t="s">
        <v>28</v>
      </c>
      <c r="B31" s="1"/>
      <c r="C31" s="1"/>
    </row>
    <row r="32" customFormat="false" ht="15" hidden="false" customHeight="false" outlineLevel="0" collapsed="false">
      <c r="B32" s="2" t="s">
        <v>29</v>
      </c>
      <c r="C32" s="3" t="s">
        <v>30</v>
      </c>
    </row>
    <row r="33" customFormat="false" ht="15" hidden="false" customHeight="false" outlineLevel="0" collapsed="false">
      <c r="B33" s="2" t="s">
        <v>31</v>
      </c>
      <c r="C33" s="5" t="s">
        <v>32</v>
      </c>
    </row>
    <row r="34" customFormat="false" ht="15" hidden="false" customHeight="false" outlineLevel="0" collapsed="false">
      <c r="B34" s="2"/>
      <c r="C34" s="3" t="s">
        <v>33</v>
      </c>
    </row>
    <row r="35" customFormat="false" ht="15" hidden="false" customHeight="false" outlineLevel="0" collapsed="false">
      <c r="B35" s="2"/>
      <c r="C35" s="3" t="s">
        <v>34</v>
      </c>
    </row>
    <row r="36" customFormat="false" ht="15" hidden="false" customHeight="false" outlineLevel="0" collapsed="false">
      <c r="B36" s="2" t="s">
        <v>35</v>
      </c>
      <c r="C36" s="5" t="s">
        <v>36</v>
      </c>
    </row>
    <row r="37" customFormat="false" ht="15" hidden="false" customHeight="false" outlineLevel="0" collapsed="false">
      <c r="B37" s="2" t="s">
        <v>37</v>
      </c>
      <c r="C37" s="3" t="s">
        <v>38</v>
      </c>
    </row>
    <row r="39" customFormat="false" ht="15" hidden="false" customHeight="true" outlineLevel="0" collapsed="false">
      <c r="B39" s="6" t="s">
        <v>39</v>
      </c>
      <c r="C39" s="6"/>
    </row>
  </sheetData>
  <mergeCells count="4">
    <mergeCell ref="A1:C1"/>
    <mergeCell ref="B29:C29"/>
    <mergeCell ref="A31:C31"/>
    <mergeCell ref="B39:C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28"/>
    <col collapsed="false" customWidth="true" hidden="false" outlineLevel="0" max="5" min="4" style="0" width="14"/>
    <col collapsed="false" customWidth="true" hidden="false" outlineLevel="0" max="6" min="6" style="0" width="40"/>
  </cols>
  <sheetData>
    <row r="1" customFormat="false" ht="33.75" hidden="false" customHeight="true" outlineLevel="0" collapsed="false">
      <c r="A1" s="1" t="s">
        <v>40</v>
      </c>
      <c r="B1" s="1"/>
      <c r="C1" s="1"/>
      <c r="D1" s="1"/>
      <c r="E1" s="1"/>
      <c r="F1" s="1"/>
    </row>
    <row r="2" customFormat="false" ht="7.5" hidden="false" customHeight="true" outlineLevel="0" collapsed="false"/>
    <row r="4" customFormat="false" ht="29.85" hidden="false" customHeight="true" outlineLevel="0" collapsed="false">
      <c r="B4" s="7" t="s">
        <v>41</v>
      </c>
      <c r="C4" s="8" t="s">
        <v>42</v>
      </c>
      <c r="D4" s="8"/>
      <c r="E4" s="6"/>
      <c r="F4" s="6"/>
    </row>
    <row r="5" customFormat="false" ht="17.15" hidden="false" customHeight="true" outlineLevel="0" collapsed="false">
      <c r="B5" s="7" t="s">
        <v>43</v>
      </c>
      <c r="C5" s="9" t="n">
        <v>46327</v>
      </c>
      <c r="D5" s="9"/>
      <c r="E5" s="6" t="s">
        <v>44</v>
      </c>
      <c r="F5" s="6"/>
    </row>
    <row r="7" customFormat="false" ht="24" hidden="false" customHeight="true" outlineLevel="0" collapsed="false">
      <c r="A7" s="10" t="s">
        <v>45</v>
      </c>
      <c r="B7" s="10"/>
      <c r="C7" s="10"/>
      <c r="D7" s="10"/>
      <c r="E7" s="10"/>
      <c r="F7" s="10"/>
    </row>
    <row r="8" customFormat="false" ht="15" hidden="false" customHeight="false" outlineLevel="0" collapsed="false">
      <c r="B8" s="11" t="s">
        <v>46</v>
      </c>
      <c r="C8" s="11" t="s">
        <v>47</v>
      </c>
      <c r="D8" s="11" t="s">
        <v>48</v>
      </c>
      <c r="E8" s="11" t="s">
        <v>49</v>
      </c>
      <c r="F8" s="11" t="s">
        <v>50</v>
      </c>
    </row>
    <row r="9" customFormat="false" ht="19.5" hidden="false" customHeight="true" outlineLevel="0" collapsed="false">
      <c r="B9" s="12" t="n">
        <v>1</v>
      </c>
      <c r="C9" s="13" t="s">
        <v>51</v>
      </c>
      <c r="D9" s="14" t="s">
        <v>52</v>
      </c>
      <c r="E9" s="14" t="s">
        <v>53</v>
      </c>
      <c r="F9" s="13"/>
    </row>
    <row r="10" customFormat="false" ht="19.5" hidden="false" customHeight="true" outlineLevel="0" collapsed="false">
      <c r="B10" s="12" t="n">
        <v>2</v>
      </c>
      <c r="C10" s="15" t="s">
        <v>54</v>
      </c>
      <c r="D10" s="14" t="s">
        <v>52</v>
      </c>
      <c r="E10" s="14" t="s">
        <v>53</v>
      </c>
      <c r="F10" s="13"/>
    </row>
    <row r="11" customFormat="false" ht="19.5" hidden="false" customHeight="true" outlineLevel="0" collapsed="false">
      <c r="B11" s="12" t="n">
        <v>3</v>
      </c>
      <c r="C11" s="13" t="s">
        <v>55</v>
      </c>
      <c r="D11" s="14" t="s">
        <v>56</v>
      </c>
      <c r="E11" s="14" t="s">
        <v>53</v>
      </c>
      <c r="F11" s="13"/>
    </row>
    <row r="12" customFormat="false" ht="19.5" hidden="false" customHeight="true" outlineLevel="0" collapsed="false">
      <c r="B12" s="12" t="n">
        <v>4</v>
      </c>
      <c r="C12" s="13" t="s">
        <v>57</v>
      </c>
      <c r="D12" s="14" t="s">
        <v>58</v>
      </c>
      <c r="E12" s="14" t="s">
        <v>59</v>
      </c>
      <c r="F12" s="13"/>
    </row>
    <row r="13" customFormat="false" ht="19.5" hidden="false" customHeight="true" outlineLevel="0" collapsed="false">
      <c r="B13" s="12" t="n">
        <v>5</v>
      </c>
      <c r="C13" s="13" t="s">
        <v>60</v>
      </c>
      <c r="D13" s="14" t="s">
        <v>61</v>
      </c>
      <c r="E13" s="14" t="s">
        <v>59</v>
      </c>
      <c r="F13" s="13"/>
    </row>
    <row r="14" customFormat="false" ht="19.5" hidden="false" customHeight="true" outlineLevel="0" collapsed="false">
      <c r="B14" s="12" t="n">
        <v>6</v>
      </c>
      <c r="C14" s="13" t="s">
        <v>62</v>
      </c>
      <c r="D14" s="14" t="s">
        <v>63</v>
      </c>
      <c r="E14" s="14" t="s">
        <v>59</v>
      </c>
      <c r="F14" s="13"/>
    </row>
    <row r="15" customFormat="false" ht="19.5" hidden="false" customHeight="true" outlineLevel="0" collapsed="false">
      <c r="B15" s="12" t="n">
        <v>7</v>
      </c>
      <c r="C15" s="13" t="s">
        <v>64</v>
      </c>
      <c r="D15" s="14" t="s">
        <v>65</v>
      </c>
      <c r="E15" s="14" t="s">
        <v>66</v>
      </c>
      <c r="F15" s="13"/>
    </row>
    <row r="16" customFormat="false" ht="19.5" hidden="false" customHeight="true" outlineLevel="0" collapsed="false">
      <c r="B16" s="12" t="n">
        <v>8</v>
      </c>
      <c r="C16" s="13" t="s">
        <v>67</v>
      </c>
      <c r="D16" s="14" t="s">
        <v>65</v>
      </c>
      <c r="E16" s="14" t="s">
        <v>66</v>
      </c>
      <c r="F16" s="13"/>
    </row>
    <row r="17" customFormat="false" ht="19.5" hidden="false" customHeight="true" outlineLevel="0" collapsed="false">
      <c r="B17" s="12" t="n">
        <v>9</v>
      </c>
      <c r="C17" s="13" t="s">
        <v>68</v>
      </c>
      <c r="D17" s="14" t="s">
        <v>65</v>
      </c>
      <c r="E17" s="14" t="s">
        <v>66</v>
      </c>
      <c r="F17" s="13"/>
    </row>
    <row r="18" customFormat="false" ht="19.5" hidden="false" customHeight="true" outlineLevel="0" collapsed="false">
      <c r="B18" s="12" t="n">
        <v>10</v>
      </c>
      <c r="C18" s="13" t="s">
        <v>69</v>
      </c>
      <c r="D18" s="14" t="s">
        <v>65</v>
      </c>
      <c r="E18" s="14" t="s">
        <v>66</v>
      </c>
      <c r="F18" s="13"/>
    </row>
    <row r="19" customFormat="false" ht="19.5" hidden="false" customHeight="true" outlineLevel="0" collapsed="false">
      <c r="B19" s="12" t="n">
        <v>11</v>
      </c>
      <c r="C19" s="13" t="s">
        <v>70</v>
      </c>
      <c r="D19" s="14" t="s">
        <v>65</v>
      </c>
      <c r="E19" s="14" t="s">
        <v>66</v>
      </c>
      <c r="F19" s="13"/>
    </row>
    <row r="20" customFormat="false" ht="19.5" hidden="false" customHeight="true" outlineLevel="0" collapsed="false">
      <c r="B20" s="12" t="n">
        <v>12</v>
      </c>
      <c r="C20" s="13" t="s">
        <v>71</v>
      </c>
      <c r="D20" s="14" t="s">
        <v>65</v>
      </c>
      <c r="E20" s="14" t="s">
        <v>66</v>
      </c>
      <c r="F20" s="13"/>
    </row>
    <row r="21" customFormat="false" ht="19.5" hidden="false" customHeight="true" outlineLevel="0" collapsed="false">
      <c r="B21" s="12" t="n">
        <v>13</v>
      </c>
      <c r="C21" s="13" t="s">
        <v>72</v>
      </c>
      <c r="D21" s="14" t="s">
        <v>65</v>
      </c>
      <c r="E21" s="14" t="s">
        <v>66</v>
      </c>
      <c r="F21" s="13"/>
    </row>
    <row r="22" customFormat="false" ht="19.5" hidden="false" customHeight="true" outlineLevel="0" collapsed="false">
      <c r="B22" s="12" t="n">
        <v>14</v>
      </c>
      <c r="C22" s="13" t="s">
        <v>73</v>
      </c>
      <c r="D22" s="14" t="s">
        <v>65</v>
      </c>
      <c r="E22" s="14" t="s">
        <v>66</v>
      </c>
      <c r="F22" s="13"/>
    </row>
    <row r="23" customFormat="false" ht="19.5" hidden="false" customHeight="true" outlineLevel="0" collapsed="false">
      <c r="B23" s="12" t="n">
        <v>15</v>
      </c>
      <c r="C23" s="13"/>
      <c r="D23" s="14"/>
      <c r="E23" s="14"/>
      <c r="F23" s="13"/>
    </row>
    <row r="24" customFormat="false" ht="19.5" hidden="false" customHeight="true" outlineLevel="0" collapsed="false">
      <c r="B24" s="12" t="n">
        <v>16</v>
      </c>
      <c r="C24" s="13"/>
      <c r="D24" s="14"/>
      <c r="E24" s="14"/>
      <c r="F24" s="13"/>
    </row>
    <row r="25" customFormat="false" ht="19.5" hidden="false" customHeight="true" outlineLevel="0" collapsed="false">
      <c r="B25" s="12" t="n">
        <v>17</v>
      </c>
      <c r="C25" s="13"/>
      <c r="D25" s="14"/>
      <c r="E25" s="14"/>
      <c r="F25" s="13"/>
    </row>
    <row r="26" customFormat="false" ht="19.5" hidden="false" customHeight="true" outlineLevel="0" collapsed="false">
      <c r="B26" s="12" t="n">
        <v>18</v>
      </c>
      <c r="C26" s="13"/>
      <c r="D26" s="14"/>
      <c r="E26" s="14"/>
      <c r="F26" s="13"/>
    </row>
    <row r="27" customFormat="false" ht="19.5" hidden="false" customHeight="true" outlineLevel="0" collapsed="false">
      <c r="B27" s="12" t="n">
        <v>19</v>
      </c>
      <c r="C27" s="13"/>
      <c r="D27" s="14"/>
      <c r="E27" s="14"/>
      <c r="F27" s="13"/>
    </row>
    <row r="28" customFormat="false" ht="19.5" hidden="false" customHeight="true" outlineLevel="0" collapsed="false">
      <c r="B28" s="12" t="n">
        <v>20</v>
      </c>
      <c r="C28" s="13"/>
      <c r="D28" s="14"/>
      <c r="E28" s="14"/>
      <c r="F28" s="13"/>
    </row>
    <row r="29" customFormat="false" ht="19.5" hidden="false" customHeight="true" outlineLevel="0" collapsed="false">
      <c r="B29" s="12" t="n">
        <v>21</v>
      </c>
      <c r="C29" s="13"/>
      <c r="D29" s="14"/>
      <c r="E29" s="14"/>
      <c r="F29" s="13"/>
    </row>
    <row r="30" customFormat="false" ht="19.5" hidden="false" customHeight="true" outlineLevel="0" collapsed="false">
      <c r="B30" s="12" t="n">
        <v>22</v>
      </c>
      <c r="C30" s="13"/>
      <c r="D30" s="14"/>
      <c r="E30" s="14"/>
      <c r="F30" s="13"/>
    </row>
    <row r="31" customFormat="false" ht="19.5" hidden="false" customHeight="true" outlineLevel="0" collapsed="false">
      <c r="B31" s="12" t="n">
        <v>23</v>
      </c>
      <c r="C31" s="13"/>
      <c r="D31" s="14"/>
      <c r="E31" s="14"/>
      <c r="F31" s="13"/>
    </row>
    <row r="32" customFormat="false" ht="19.5" hidden="false" customHeight="true" outlineLevel="0" collapsed="false">
      <c r="B32" s="12" t="n">
        <v>24</v>
      </c>
      <c r="C32" s="13"/>
      <c r="D32" s="14"/>
      <c r="E32" s="14"/>
      <c r="F32" s="13"/>
    </row>
    <row r="33" customFormat="false" ht="19.5" hidden="false" customHeight="true" outlineLevel="0" collapsed="false">
      <c r="B33" s="12" t="n">
        <v>25</v>
      </c>
      <c r="C33" s="13"/>
      <c r="D33" s="14"/>
      <c r="E33" s="14"/>
      <c r="F33" s="13"/>
    </row>
    <row r="34" customFormat="false" ht="19.5" hidden="false" customHeight="true" outlineLevel="0" collapsed="false">
      <c r="B34" s="12" t="n">
        <v>26</v>
      </c>
      <c r="C34" s="13"/>
      <c r="D34" s="14"/>
      <c r="E34" s="14"/>
      <c r="F34" s="13"/>
    </row>
    <row r="35" customFormat="false" ht="19.5" hidden="false" customHeight="true" outlineLevel="0" collapsed="false">
      <c r="B35" s="12" t="n">
        <v>27</v>
      </c>
      <c r="C35" s="13"/>
      <c r="D35" s="14"/>
      <c r="E35" s="14"/>
      <c r="F35" s="13"/>
    </row>
    <row r="36" customFormat="false" ht="19.5" hidden="false" customHeight="true" outlineLevel="0" collapsed="false">
      <c r="B36" s="12" t="n">
        <v>28</v>
      </c>
      <c r="C36" s="13"/>
      <c r="D36" s="14"/>
      <c r="E36" s="14"/>
      <c r="F36" s="13"/>
    </row>
    <row r="37" customFormat="false" ht="19.5" hidden="false" customHeight="true" outlineLevel="0" collapsed="false">
      <c r="B37" s="12" t="n">
        <v>29</v>
      </c>
      <c r="C37" s="13"/>
      <c r="D37" s="14"/>
      <c r="E37" s="14"/>
      <c r="F37" s="13"/>
    </row>
    <row r="38" customFormat="false" ht="19.5" hidden="false" customHeight="true" outlineLevel="0" collapsed="false">
      <c r="B38" s="12" t="n">
        <v>30</v>
      </c>
      <c r="C38" s="13"/>
      <c r="D38" s="14"/>
      <c r="E38" s="14"/>
      <c r="F38" s="13"/>
    </row>
    <row r="40" customFormat="false" ht="30" hidden="false" customHeight="true" outlineLevel="0" collapsed="false">
      <c r="B40" s="16" t="s">
        <v>74</v>
      </c>
      <c r="C40" s="16"/>
      <c r="D40" s="16"/>
      <c r="E40" s="16"/>
      <c r="F40" s="16"/>
    </row>
  </sheetData>
  <mergeCells count="7">
    <mergeCell ref="A1:F1"/>
    <mergeCell ref="C4:D4"/>
    <mergeCell ref="E4:F4"/>
    <mergeCell ref="C5:D5"/>
    <mergeCell ref="E5:F5"/>
    <mergeCell ref="A7:F7"/>
    <mergeCell ref="B40:F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34" min="4" style="0" width="4.4"/>
    <col collapsed="false" customWidth="true" hidden="false" outlineLevel="0" max="35" min="35" style="0" width="11"/>
  </cols>
  <sheetData>
    <row r="1" customFormat="false" ht="36" hidden="false" customHeight="true" outlineLevel="0" collapsed="false">
      <c r="A1" s="17" t="str">
        <f aca="false">설정!$C$4&amp;"   장비 일상 점검표   "&amp;TEXT(설정!$C$5,"yyyy년 m월")</f>
        <v>［ 의료기관명 ］   장비 일상 점검표   2026년 11월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customFormat="false" ht="18" hidden="false" customHeight="true" outlineLevel="0" collapsed="false">
      <c r="A2" s="18" t="s">
        <v>75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customFormat="false" ht="6" hidden="false" customHeight="true" outlineLevel="0" collapsed="false"/>
    <row r="5" customFormat="false" ht="18" hidden="false" customHeight="true" outlineLevel="0" collapsed="false">
      <c r="B5" s="19"/>
      <c r="C5" s="19"/>
      <c r="D5" s="20" t="n">
        <f aca="false">IF(MONTH(설정!$C$5+0)&lt;&gt;MONTH(설정!$C$5),"",1)</f>
        <v>1</v>
      </c>
      <c r="E5" s="20" t="n">
        <f aca="false">IF(MONTH(설정!$C$5+1)&lt;&gt;MONTH(설정!$C$5),"",2)</f>
        <v>2</v>
      </c>
      <c r="F5" s="20" t="n">
        <f aca="false">IF(MONTH(설정!$C$5+2)&lt;&gt;MONTH(설정!$C$5),"",3)</f>
        <v>3</v>
      </c>
      <c r="G5" s="20" t="n">
        <f aca="false">IF(MONTH(설정!$C$5+3)&lt;&gt;MONTH(설정!$C$5),"",4)</f>
        <v>4</v>
      </c>
      <c r="H5" s="20" t="n">
        <f aca="false">IF(MONTH(설정!$C$5+4)&lt;&gt;MONTH(설정!$C$5),"",5)</f>
        <v>5</v>
      </c>
      <c r="I5" s="20" t="n">
        <f aca="false">IF(MONTH(설정!$C$5+5)&lt;&gt;MONTH(설정!$C$5),"",6)</f>
        <v>6</v>
      </c>
      <c r="J5" s="20" t="n">
        <f aca="false">IF(MONTH(설정!$C$5+6)&lt;&gt;MONTH(설정!$C$5),"",7)</f>
        <v>7</v>
      </c>
      <c r="K5" s="20" t="n">
        <f aca="false">IF(MONTH(설정!$C$5+7)&lt;&gt;MONTH(설정!$C$5),"",8)</f>
        <v>8</v>
      </c>
      <c r="L5" s="20" t="n">
        <f aca="false">IF(MONTH(설정!$C$5+8)&lt;&gt;MONTH(설정!$C$5),"",9)</f>
        <v>9</v>
      </c>
      <c r="M5" s="20" t="n">
        <f aca="false">IF(MONTH(설정!$C$5+9)&lt;&gt;MONTH(설정!$C$5),"",10)</f>
        <v>10</v>
      </c>
      <c r="N5" s="20" t="n">
        <f aca="false">IF(MONTH(설정!$C$5+10)&lt;&gt;MONTH(설정!$C$5),"",11)</f>
        <v>11</v>
      </c>
      <c r="O5" s="20" t="n">
        <f aca="false">IF(MONTH(설정!$C$5+11)&lt;&gt;MONTH(설정!$C$5),"",12)</f>
        <v>12</v>
      </c>
      <c r="P5" s="20" t="n">
        <f aca="false">IF(MONTH(설정!$C$5+12)&lt;&gt;MONTH(설정!$C$5),"",13)</f>
        <v>13</v>
      </c>
      <c r="Q5" s="20" t="n">
        <f aca="false">IF(MONTH(설정!$C$5+13)&lt;&gt;MONTH(설정!$C$5),"",14)</f>
        <v>14</v>
      </c>
      <c r="R5" s="20" t="n">
        <f aca="false">IF(MONTH(설정!$C$5+14)&lt;&gt;MONTH(설정!$C$5),"",15)</f>
        <v>15</v>
      </c>
      <c r="S5" s="20" t="n">
        <f aca="false">IF(MONTH(설정!$C$5+15)&lt;&gt;MONTH(설정!$C$5),"",16)</f>
        <v>16</v>
      </c>
      <c r="T5" s="20" t="n">
        <f aca="false">IF(MONTH(설정!$C$5+16)&lt;&gt;MONTH(설정!$C$5),"",17)</f>
        <v>17</v>
      </c>
      <c r="U5" s="20" t="n">
        <f aca="false">IF(MONTH(설정!$C$5+17)&lt;&gt;MONTH(설정!$C$5),"",18)</f>
        <v>18</v>
      </c>
      <c r="V5" s="20" t="n">
        <f aca="false">IF(MONTH(설정!$C$5+18)&lt;&gt;MONTH(설정!$C$5),"",19)</f>
        <v>19</v>
      </c>
      <c r="W5" s="20" t="n">
        <f aca="false">IF(MONTH(설정!$C$5+19)&lt;&gt;MONTH(설정!$C$5),"",20)</f>
        <v>20</v>
      </c>
      <c r="X5" s="20" t="n">
        <f aca="false">IF(MONTH(설정!$C$5+20)&lt;&gt;MONTH(설정!$C$5),"",21)</f>
        <v>21</v>
      </c>
      <c r="Y5" s="20" t="n">
        <f aca="false">IF(MONTH(설정!$C$5+21)&lt;&gt;MONTH(설정!$C$5),"",22)</f>
        <v>22</v>
      </c>
      <c r="Z5" s="20" t="n">
        <f aca="false">IF(MONTH(설정!$C$5+22)&lt;&gt;MONTH(설정!$C$5),"",23)</f>
        <v>23</v>
      </c>
      <c r="AA5" s="20" t="n">
        <f aca="false">IF(MONTH(설정!$C$5+23)&lt;&gt;MONTH(설정!$C$5),"",24)</f>
        <v>24</v>
      </c>
      <c r="AB5" s="20" t="n">
        <f aca="false">IF(MONTH(설정!$C$5+24)&lt;&gt;MONTH(설정!$C$5),"",25)</f>
        <v>25</v>
      </c>
      <c r="AC5" s="20" t="n">
        <f aca="false">IF(MONTH(설정!$C$5+25)&lt;&gt;MONTH(설정!$C$5),"",26)</f>
        <v>26</v>
      </c>
      <c r="AD5" s="20" t="n">
        <f aca="false">IF(MONTH(설정!$C$5+26)&lt;&gt;MONTH(설정!$C$5),"",27)</f>
        <v>27</v>
      </c>
      <c r="AE5" s="20" t="n">
        <f aca="false">IF(MONTH(설정!$C$5+27)&lt;&gt;MONTH(설정!$C$5),"",28)</f>
        <v>28</v>
      </c>
      <c r="AF5" s="20" t="n">
        <f aca="false">IF(MONTH(설정!$C$5+28)&lt;&gt;MONTH(설정!$C$5),"",29)</f>
        <v>29</v>
      </c>
      <c r="AG5" s="20" t="n">
        <f aca="false">IF(MONTH(설정!$C$5+29)&lt;&gt;MONTH(설정!$C$5),"",30)</f>
        <v>30</v>
      </c>
      <c r="AH5" s="20" t="str">
        <f aca="false">IF(MONTH(설정!$C$5+30)&lt;&gt;MONTH(설정!$C$5),"",31)</f>
        <v/>
      </c>
    </row>
    <row r="6" customFormat="false" ht="19.5" hidden="false" customHeight="true" outlineLevel="0" collapsed="false">
      <c r="B6" s="19"/>
      <c r="C6" s="19"/>
      <c r="D6" s="21" t="str">
        <f aca="false">IF(MONTH(설정!$C$5+0)&lt;&gt;MONTH(설정!$C$5),"",CHOOSE(WEEKDAY(설정!$C$5+0,2),"월","화","수","목","금","토","일"))</f>
        <v>일</v>
      </c>
      <c r="E6" s="21" t="str">
        <f aca="false">IF(MONTH(설정!$C$5+1)&lt;&gt;MONTH(설정!$C$5),"",CHOOSE(WEEKDAY(설정!$C$5+1,2),"월","화","수","목","금","토","일"))</f>
        <v>월</v>
      </c>
      <c r="F6" s="21" t="str">
        <f aca="false">IF(MONTH(설정!$C$5+2)&lt;&gt;MONTH(설정!$C$5),"",CHOOSE(WEEKDAY(설정!$C$5+2,2),"월","화","수","목","금","토","일"))</f>
        <v>화</v>
      </c>
      <c r="G6" s="21" t="str">
        <f aca="false">IF(MONTH(설정!$C$5+3)&lt;&gt;MONTH(설정!$C$5),"",CHOOSE(WEEKDAY(설정!$C$5+3,2),"월","화","수","목","금","토","일"))</f>
        <v>수</v>
      </c>
      <c r="H6" s="21" t="str">
        <f aca="false">IF(MONTH(설정!$C$5+4)&lt;&gt;MONTH(설정!$C$5),"",CHOOSE(WEEKDAY(설정!$C$5+4,2),"월","화","수","목","금","토","일"))</f>
        <v>목</v>
      </c>
      <c r="I6" s="21" t="str">
        <f aca="false">IF(MONTH(설정!$C$5+5)&lt;&gt;MONTH(설정!$C$5),"",CHOOSE(WEEKDAY(설정!$C$5+5,2),"월","화","수","목","금","토","일"))</f>
        <v>금</v>
      </c>
      <c r="J6" s="21" t="str">
        <f aca="false">IF(MONTH(설정!$C$5+6)&lt;&gt;MONTH(설정!$C$5),"",CHOOSE(WEEKDAY(설정!$C$5+6,2),"월","화","수","목","금","토","일"))</f>
        <v>토</v>
      </c>
      <c r="K6" s="21" t="str">
        <f aca="false">IF(MONTH(설정!$C$5+7)&lt;&gt;MONTH(설정!$C$5),"",CHOOSE(WEEKDAY(설정!$C$5+7,2),"월","화","수","목","금","토","일"))</f>
        <v>일</v>
      </c>
      <c r="L6" s="21" t="str">
        <f aca="false">IF(MONTH(설정!$C$5+8)&lt;&gt;MONTH(설정!$C$5),"",CHOOSE(WEEKDAY(설정!$C$5+8,2),"월","화","수","목","금","토","일"))</f>
        <v>월</v>
      </c>
      <c r="M6" s="21" t="str">
        <f aca="false">IF(MONTH(설정!$C$5+9)&lt;&gt;MONTH(설정!$C$5),"",CHOOSE(WEEKDAY(설정!$C$5+9,2),"월","화","수","목","금","토","일"))</f>
        <v>화</v>
      </c>
      <c r="N6" s="21" t="str">
        <f aca="false">IF(MONTH(설정!$C$5+10)&lt;&gt;MONTH(설정!$C$5),"",CHOOSE(WEEKDAY(설정!$C$5+10,2),"월","화","수","목","금","토","일"))</f>
        <v>수</v>
      </c>
      <c r="O6" s="21" t="str">
        <f aca="false">IF(MONTH(설정!$C$5+11)&lt;&gt;MONTH(설정!$C$5),"",CHOOSE(WEEKDAY(설정!$C$5+11,2),"월","화","수","목","금","토","일"))</f>
        <v>목</v>
      </c>
      <c r="P6" s="21" t="str">
        <f aca="false">IF(MONTH(설정!$C$5+12)&lt;&gt;MONTH(설정!$C$5),"",CHOOSE(WEEKDAY(설정!$C$5+12,2),"월","화","수","목","금","토","일"))</f>
        <v>금</v>
      </c>
      <c r="Q6" s="21" t="str">
        <f aca="false">IF(MONTH(설정!$C$5+13)&lt;&gt;MONTH(설정!$C$5),"",CHOOSE(WEEKDAY(설정!$C$5+13,2),"월","화","수","목","금","토","일"))</f>
        <v>토</v>
      </c>
      <c r="R6" s="21" t="str">
        <f aca="false">IF(MONTH(설정!$C$5+14)&lt;&gt;MONTH(설정!$C$5),"",CHOOSE(WEEKDAY(설정!$C$5+14,2),"월","화","수","목","금","토","일"))</f>
        <v>일</v>
      </c>
      <c r="S6" s="21" t="str">
        <f aca="false">IF(MONTH(설정!$C$5+15)&lt;&gt;MONTH(설정!$C$5),"",CHOOSE(WEEKDAY(설정!$C$5+15,2),"월","화","수","목","금","토","일"))</f>
        <v>월</v>
      </c>
      <c r="T6" s="21" t="str">
        <f aca="false">IF(MONTH(설정!$C$5+16)&lt;&gt;MONTH(설정!$C$5),"",CHOOSE(WEEKDAY(설정!$C$5+16,2),"월","화","수","목","금","토","일"))</f>
        <v>화</v>
      </c>
      <c r="U6" s="21" t="str">
        <f aca="false">IF(MONTH(설정!$C$5+17)&lt;&gt;MONTH(설정!$C$5),"",CHOOSE(WEEKDAY(설정!$C$5+17,2),"월","화","수","목","금","토","일"))</f>
        <v>수</v>
      </c>
      <c r="V6" s="21" t="str">
        <f aca="false">IF(MONTH(설정!$C$5+18)&lt;&gt;MONTH(설정!$C$5),"",CHOOSE(WEEKDAY(설정!$C$5+18,2),"월","화","수","목","금","토","일"))</f>
        <v>목</v>
      </c>
      <c r="W6" s="21" t="str">
        <f aca="false">IF(MONTH(설정!$C$5+19)&lt;&gt;MONTH(설정!$C$5),"",CHOOSE(WEEKDAY(설정!$C$5+19,2),"월","화","수","목","금","토","일"))</f>
        <v>금</v>
      </c>
      <c r="X6" s="21" t="str">
        <f aca="false">IF(MONTH(설정!$C$5+20)&lt;&gt;MONTH(설정!$C$5),"",CHOOSE(WEEKDAY(설정!$C$5+20,2),"월","화","수","목","금","토","일"))</f>
        <v>토</v>
      </c>
      <c r="Y6" s="21" t="str">
        <f aca="false">IF(MONTH(설정!$C$5+21)&lt;&gt;MONTH(설정!$C$5),"",CHOOSE(WEEKDAY(설정!$C$5+21,2),"월","화","수","목","금","토","일"))</f>
        <v>일</v>
      </c>
      <c r="Z6" s="21" t="str">
        <f aca="false">IF(MONTH(설정!$C$5+22)&lt;&gt;MONTH(설정!$C$5),"",CHOOSE(WEEKDAY(설정!$C$5+22,2),"월","화","수","목","금","토","일"))</f>
        <v>월</v>
      </c>
      <c r="AA6" s="21" t="str">
        <f aca="false">IF(MONTH(설정!$C$5+23)&lt;&gt;MONTH(설정!$C$5),"",CHOOSE(WEEKDAY(설정!$C$5+23,2),"월","화","수","목","금","토","일"))</f>
        <v>화</v>
      </c>
      <c r="AB6" s="21" t="str">
        <f aca="false">IF(MONTH(설정!$C$5+24)&lt;&gt;MONTH(설정!$C$5),"",CHOOSE(WEEKDAY(설정!$C$5+24,2),"월","화","수","목","금","토","일"))</f>
        <v>수</v>
      </c>
      <c r="AC6" s="21" t="str">
        <f aca="false">IF(MONTH(설정!$C$5+25)&lt;&gt;MONTH(설정!$C$5),"",CHOOSE(WEEKDAY(설정!$C$5+25,2),"월","화","수","목","금","토","일"))</f>
        <v>목</v>
      </c>
      <c r="AD6" s="21" t="str">
        <f aca="false">IF(MONTH(설정!$C$5+26)&lt;&gt;MONTH(설정!$C$5),"",CHOOSE(WEEKDAY(설정!$C$5+26,2),"월","화","수","목","금","토","일"))</f>
        <v>금</v>
      </c>
      <c r="AE6" s="21" t="str">
        <f aca="false">IF(MONTH(설정!$C$5+27)&lt;&gt;MONTH(설정!$C$5),"",CHOOSE(WEEKDAY(설정!$C$5+27,2),"월","화","수","목","금","토","일"))</f>
        <v>토</v>
      </c>
      <c r="AF6" s="21" t="str">
        <f aca="false">IF(MONTH(설정!$C$5+28)&lt;&gt;MONTH(설정!$C$5),"",CHOOSE(WEEKDAY(설정!$C$5+28,2),"월","화","수","목","금","토","일"))</f>
        <v>일</v>
      </c>
      <c r="AG6" s="21" t="str">
        <f aca="false">IF(MONTH(설정!$C$5+29)&lt;&gt;MONTH(설정!$C$5),"",CHOOSE(WEEKDAY(설정!$C$5+29,2),"월","화","수","목","금","토","일"))</f>
        <v>월</v>
      </c>
      <c r="AH6" s="21" t="str">
        <f aca="false">IF(MONTH(설정!$C$5+30)&lt;&gt;MONTH(설정!$C$5),"",CHOOSE(WEEKDAY(설정!$C$5+30,2),"월","화","수","목","금","토","일"))</f>
        <v/>
      </c>
      <c r="AI6" s="11" t="s">
        <v>76</v>
      </c>
    </row>
    <row r="7" customFormat="false" ht="21" hidden="false" customHeight="true" outlineLevel="0" collapsed="false">
      <c r="B7" s="22" t="str">
        <f aca="false">IF(설정!$C$9="","",설정!$C$9)</f>
        <v>엑스레이</v>
      </c>
      <c r="C7" s="23" t="str">
        <f aca="false">IF(설정!$E$9="","",설정!$E$9)</f>
        <v>원장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5" t="n">
        <f aca="false">IF($B7="","",COUNTA(D7:AH7))</f>
        <v>0</v>
      </c>
    </row>
    <row r="8" customFormat="false" ht="21" hidden="false" customHeight="true" outlineLevel="0" collapsed="false">
      <c r="B8" s="22" t="str">
        <f aca="false">IF(설정!$C$10="","",설정!$C$10)</f>
        <v>C-arm</v>
      </c>
      <c r="C8" s="23" t="str">
        <f aca="false">IF(설정!$E$10="","",설정!$E$10)</f>
        <v>원장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5" t="n">
        <f aca="false">IF($B8="","",COUNTA(D8:AH8))</f>
        <v>0</v>
      </c>
    </row>
    <row r="9" customFormat="false" ht="21" hidden="false" customHeight="true" outlineLevel="0" collapsed="false">
      <c r="B9" s="22" t="str">
        <f aca="false">IF(설정!$C$11="","",설정!$C$11)</f>
        <v>초음파</v>
      </c>
      <c r="C9" s="23" t="str">
        <f aca="false">IF(설정!$E$11="","",설정!$E$11)</f>
        <v>원장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5" t="n">
        <f aca="false">IF($B9="","",COUNTA(D9:AH9))</f>
        <v>0</v>
      </c>
    </row>
    <row r="10" customFormat="false" ht="21" hidden="false" customHeight="true" outlineLevel="0" collapsed="false">
      <c r="B10" s="22" t="str">
        <f aca="false">IF(설정!$C$12="","",설정!$C$12)</f>
        <v>제세동기</v>
      </c>
      <c r="C10" s="23" t="str">
        <f aca="false">IF(설정!$E$12="","",설정!$E$12)</f>
        <v>실장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5" t="n">
        <f aca="false">IF($B10="","",COUNTA(D10:AH10))</f>
        <v>0</v>
      </c>
    </row>
    <row r="11" customFormat="false" ht="21" hidden="false" customHeight="true" outlineLevel="0" collapsed="false">
      <c r="B11" s="22" t="str">
        <f aca="false">IF(설정!$C$13="","",설정!$C$13)</f>
        <v>멸균기 (오토클레이브)</v>
      </c>
      <c r="C11" s="23" t="str">
        <f aca="false">IF(설정!$E$13="","",설정!$E$13)</f>
        <v>실장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5" t="n">
        <f aca="false">IF($B11="","",COUNTA(D11:AH11))</f>
        <v>0</v>
      </c>
    </row>
    <row r="12" customFormat="false" ht="21" hidden="false" customHeight="true" outlineLevel="0" collapsed="false">
      <c r="B12" s="22" t="str">
        <f aca="false">IF(설정!$C$14="","",설정!$C$14)</f>
        <v>약품냉장고</v>
      </c>
      <c r="C12" s="23" t="str">
        <f aca="false">IF(설정!$E$14="","",설정!$E$14)</f>
        <v>실장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5" t="n">
        <f aca="false">IF($B12="","",COUNTA(D12:AH12))</f>
        <v>0</v>
      </c>
    </row>
    <row r="13" customFormat="false" ht="21" hidden="false" customHeight="true" outlineLevel="0" collapsed="false">
      <c r="B13" s="22" t="str">
        <f aca="false">IF(설정!$C$15="","",설정!$C$15)</f>
        <v>도수치료 베드</v>
      </c>
      <c r="C13" s="23" t="str">
        <f aca="false">IF(설정!$E$15="","",설정!$E$15)</f>
        <v>물치실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5" t="n">
        <f aca="false">IF($B13="","",COUNTA(D13:AH13))</f>
        <v>0</v>
      </c>
    </row>
    <row r="14" customFormat="false" ht="21" hidden="false" customHeight="true" outlineLevel="0" collapsed="false">
      <c r="B14" s="22" t="str">
        <f aca="false">IF(설정!$C$16="","",설정!$C$16)</f>
        <v>체외충격파 (ESWT)</v>
      </c>
      <c r="C14" s="23" t="str">
        <f aca="false">IF(설정!$E$16="","",설정!$E$16)</f>
        <v>물치실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5" t="n">
        <f aca="false">IF($B14="","",COUNTA(D14:AH14))</f>
        <v>0</v>
      </c>
    </row>
    <row r="15" customFormat="false" ht="21" hidden="false" customHeight="true" outlineLevel="0" collapsed="false">
      <c r="B15" s="22" t="str">
        <f aca="false">IF(설정!$C$17="","",설정!$C$17)</f>
        <v>간섭파 · 저주파</v>
      </c>
      <c r="C15" s="23" t="str">
        <f aca="false">IF(설정!$E$17="","",설정!$E$17)</f>
        <v>물치실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5" t="n">
        <f aca="false">IF($B15="","",COUNTA(D15:AH15))</f>
        <v>0</v>
      </c>
    </row>
    <row r="16" customFormat="false" ht="21" hidden="false" customHeight="true" outlineLevel="0" collapsed="false">
      <c r="B16" s="22" t="str">
        <f aca="false">IF(설정!$C$18="","",설정!$C$18)</f>
        <v>초음파 치료기</v>
      </c>
      <c r="C16" s="23" t="str">
        <f aca="false">IF(설정!$E$18="","",설정!$E$18)</f>
        <v>물치실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5" t="n">
        <f aca="false">IF($B16="","",COUNTA(D16:AH16))</f>
        <v>0</v>
      </c>
    </row>
    <row r="17" customFormat="false" ht="21" hidden="false" customHeight="true" outlineLevel="0" collapsed="false">
      <c r="B17" s="22" t="str">
        <f aca="false">IF(설정!$C$19="","",설정!$C$19)</f>
        <v>견인치료기</v>
      </c>
      <c r="C17" s="23" t="str">
        <f aca="false">IF(설정!$E$19="","",설정!$E$19)</f>
        <v>물치실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 t="n">
        <f aca="false">IF($B17="","",COUNTA(D17:AH17))</f>
        <v>0</v>
      </c>
    </row>
    <row r="18" customFormat="false" ht="21" hidden="false" customHeight="true" outlineLevel="0" collapsed="false">
      <c r="B18" s="22" t="str">
        <f aca="false">IF(설정!$C$20="","",설정!$C$20)</f>
        <v>온열 · 핫팩기</v>
      </c>
      <c r="C18" s="23" t="str">
        <f aca="false">IF(설정!$E$20="","",설정!$E$20)</f>
        <v>물치실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 t="n">
        <f aca="false">IF($B18="","",COUNTA(D18:AH18))</f>
        <v>0</v>
      </c>
    </row>
    <row r="19" customFormat="false" ht="21" hidden="false" customHeight="true" outlineLevel="0" collapsed="false">
      <c r="B19" s="22" t="str">
        <f aca="false">IF(설정!$C$21="","",설정!$C$21)</f>
        <v>수치료 (아쿠아)</v>
      </c>
      <c r="C19" s="23" t="str">
        <f aca="false">IF(설정!$E$21="","",설정!$E$21)</f>
        <v>물치실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 t="n">
        <f aca="false">IF($B19="","",COUNTA(D19:AH19))</f>
        <v>0</v>
      </c>
    </row>
    <row r="20" customFormat="false" ht="21" hidden="false" customHeight="true" outlineLevel="0" collapsed="false">
      <c r="B20" s="22" t="str">
        <f aca="false">IF(설정!$C$22="","",설정!$C$22)</f>
        <v>공기압 마사지기</v>
      </c>
      <c r="C20" s="23" t="str">
        <f aca="false">IF(설정!$E$22="","",설정!$E$22)</f>
        <v>물치실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 t="n">
        <f aca="false">IF($B20="","",COUNTA(D20:AH20))</f>
        <v>0</v>
      </c>
    </row>
    <row r="21" customFormat="false" ht="21" hidden="false" customHeight="true" outlineLevel="0" collapsed="false">
      <c r="B21" s="22" t="str">
        <f aca="false">IF(설정!$C$23="","",설정!$C$23)</f>
        <v/>
      </c>
      <c r="C21" s="23" t="str">
        <f aca="false">IF(설정!$E$23="","",설정!$E$23)</f>
        <v/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 t="str">
        <f aca="false">IF($B21="","",COUNTA(D21:AH21))</f>
        <v/>
      </c>
    </row>
    <row r="22" customFormat="false" ht="21" hidden="false" customHeight="true" outlineLevel="0" collapsed="false">
      <c r="B22" s="22" t="str">
        <f aca="false">IF(설정!$C$24="","",설정!$C$24)</f>
        <v/>
      </c>
      <c r="C22" s="23" t="str">
        <f aca="false">IF(설정!$E$24="","",설정!$E$24)</f>
        <v/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 t="str">
        <f aca="false">IF($B22="","",COUNTA(D22:AH22))</f>
        <v/>
      </c>
    </row>
    <row r="23" customFormat="false" ht="21" hidden="false" customHeight="true" outlineLevel="0" collapsed="false">
      <c r="B23" s="22" t="str">
        <f aca="false">IF(설정!$C$25="","",설정!$C$25)</f>
        <v/>
      </c>
      <c r="C23" s="23" t="str">
        <f aca="false">IF(설정!$E$25="","",설정!$E$25)</f>
        <v/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 t="str">
        <f aca="false">IF($B23="","",COUNTA(D23:AH23))</f>
        <v/>
      </c>
    </row>
    <row r="24" customFormat="false" ht="21" hidden="false" customHeight="true" outlineLevel="0" collapsed="false">
      <c r="B24" s="22" t="str">
        <f aca="false">IF(설정!$C$26="","",설정!$C$26)</f>
        <v/>
      </c>
      <c r="C24" s="23" t="str">
        <f aca="false">IF(설정!$E$26="","",설정!$E$26)</f>
        <v/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 t="str">
        <f aca="false">IF($B24="","",COUNTA(D24:AH24))</f>
        <v/>
      </c>
    </row>
    <row r="25" customFormat="false" ht="21" hidden="false" customHeight="true" outlineLevel="0" collapsed="false">
      <c r="B25" s="22" t="str">
        <f aca="false">IF(설정!$C$27="","",설정!$C$27)</f>
        <v/>
      </c>
      <c r="C25" s="23" t="str">
        <f aca="false">IF(설정!$E$27="","",설정!$E$27)</f>
        <v/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 t="str">
        <f aca="false">IF($B25="","",COUNTA(D25:AH25))</f>
        <v/>
      </c>
    </row>
    <row r="26" customFormat="false" ht="21" hidden="false" customHeight="true" outlineLevel="0" collapsed="false">
      <c r="B26" s="22" t="str">
        <f aca="false">IF(설정!$C$28="","",설정!$C$28)</f>
        <v/>
      </c>
      <c r="C26" s="23" t="str">
        <f aca="false">IF(설정!$E$28="","",설정!$E$28)</f>
        <v/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 t="str">
        <f aca="false">IF($B26="","",COUNTA(D26:AH26))</f>
        <v/>
      </c>
    </row>
    <row r="27" customFormat="false" ht="21" hidden="false" customHeight="true" outlineLevel="0" collapsed="false">
      <c r="B27" s="22" t="str">
        <f aca="false">IF(설정!$C$29="","",설정!$C$29)</f>
        <v/>
      </c>
      <c r="C27" s="23" t="str">
        <f aca="false">IF(설정!$E$29="","",설정!$E$29)</f>
        <v/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 t="str">
        <f aca="false">IF($B27="","",COUNTA(D27:AH27))</f>
        <v/>
      </c>
    </row>
    <row r="28" customFormat="false" ht="21" hidden="false" customHeight="true" outlineLevel="0" collapsed="false">
      <c r="B28" s="22" t="str">
        <f aca="false">IF(설정!$C$30="","",설정!$C$30)</f>
        <v/>
      </c>
      <c r="C28" s="23" t="str">
        <f aca="false">IF(설정!$E$30="","",설정!$E$30)</f>
        <v/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 t="str">
        <f aca="false">IF($B28="","",COUNTA(D28:AH28))</f>
        <v/>
      </c>
    </row>
    <row r="29" customFormat="false" ht="21" hidden="false" customHeight="true" outlineLevel="0" collapsed="false">
      <c r="B29" s="22" t="str">
        <f aca="false">IF(설정!$C$31="","",설정!$C$31)</f>
        <v/>
      </c>
      <c r="C29" s="23" t="str">
        <f aca="false">IF(설정!$E$31="","",설정!$E$31)</f>
        <v/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 t="str">
        <f aca="false">IF($B29="","",COUNTA(D29:AH29))</f>
        <v/>
      </c>
    </row>
    <row r="30" customFormat="false" ht="21" hidden="false" customHeight="true" outlineLevel="0" collapsed="false">
      <c r="B30" s="22" t="str">
        <f aca="false">IF(설정!$C$32="","",설정!$C$32)</f>
        <v/>
      </c>
      <c r="C30" s="23" t="str">
        <f aca="false">IF(설정!$E$32="","",설정!$E$32)</f>
        <v/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 t="str">
        <f aca="false">IF($B30="","",COUNTA(D30:AH30))</f>
        <v/>
      </c>
    </row>
    <row r="31" customFormat="false" ht="21" hidden="false" customHeight="true" outlineLevel="0" collapsed="false">
      <c r="B31" s="22" t="str">
        <f aca="false">IF(설정!$C$33="","",설정!$C$33)</f>
        <v/>
      </c>
      <c r="C31" s="23" t="str">
        <f aca="false">IF(설정!$E$33="","",설정!$E$33)</f>
        <v/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 t="str">
        <f aca="false">IF($B31="","",COUNTA(D31:AH31))</f>
        <v/>
      </c>
    </row>
    <row r="32" customFormat="false" ht="21" hidden="false" customHeight="true" outlineLevel="0" collapsed="false">
      <c r="B32" s="22" t="str">
        <f aca="false">IF(설정!$C$34="","",설정!$C$34)</f>
        <v/>
      </c>
      <c r="C32" s="23" t="str">
        <f aca="false">IF(설정!$E$34="","",설정!$E$34)</f>
        <v/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 t="str">
        <f aca="false">IF($B32="","",COUNTA(D32:AH32))</f>
        <v/>
      </c>
    </row>
    <row r="33" customFormat="false" ht="21" hidden="false" customHeight="true" outlineLevel="0" collapsed="false">
      <c r="B33" s="22" t="str">
        <f aca="false">IF(설정!$C$35="","",설정!$C$35)</f>
        <v/>
      </c>
      <c r="C33" s="23" t="str">
        <f aca="false">IF(설정!$E$35="","",설정!$E$35)</f>
        <v/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 t="str">
        <f aca="false">IF($B33="","",COUNTA(D33:AH33))</f>
        <v/>
      </c>
    </row>
    <row r="34" customFormat="false" ht="21" hidden="false" customHeight="true" outlineLevel="0" collapsed="false">
      <c r="B34" s="22" t="str">
        <f aca="false">IF(설정!$C$36="","",설정!$C$36)</f>
        <v/>
      </c>
      <c r="C34" s="23" t="str">
        <f aca="false">IF(설정!$E$36="","",설정!$E$36)</f>
        <v/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 t="str">
        <f aca="false">IF($B34="","",COUNTA(D34:AH34))</f>
        <v/>
      </c>
    </row>
    <row r="35" customFormat="false" ht="21" hidden="false" customHeight="true" outlineLevel="0" collapsed="false">
      <c r="B35" s="22" t="str">
        <f aca="false">IF(설정!$C$37="","",설정!$C$37)</f>
        <v/>
      </c>
      <c r="C35" s="23" t="str">
        <f aca="false">IF(설정!$E$37="","",설정!$E$37)</f>
        <v/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 t="str">
        <f aca="false">IF($B35="","",COUNTA(D35:AH35))</f>
        <v/>
      </c>
    </row>
    <row r="36" customFormat="false" ht="21" hidden="false" customHeight="true" outlineLevel="0" collapsed="false">
      <c r="B36" s="22" t="str">
        <f aca="false">IF(설정!$C$38="","",설정!$C$38)</f>
        <v/>
      </c>
      <c r="C36" s="23" t="str">
        <f aca="false">IF(설정!$E$38="","",설정!$E$38)</f>
        <v/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 t="str">
        <f aca="false">IF($B36="","",COUNTA(D36:AH36))</f>
        <v/>
      </c>
    </row>
  </sheetData>
  <mergeCells count="4">
    <mergeCell ref="A1:AI1"/>
    <mergeCell ref="A2:AI2"/>
    <mergeCell ref="B5:B6"/>
    <mergeCell ref="C5:C6"/>
  </mergeCells>
  <conditionalFormatting sqref="B7:AI36">
    <cfRule type="expression" priority="2" aboveAverage="0" equalAverage="0" bottom="0" percent="0" rank="0" text="" dxfId="0">
      <formula>$B7=""</formula>
    </cfRule>
  </conditionalFormatting>
  <conditionalFormatting sqref="D7:D36">
    <cfRule type="expression" priority="3" aboveAverage="0" equalAverage="0" bottom="0" percent="0" rank="0" text="" dxfId="1">
      <formula>D$6="일"</formula>
    </cfRule>
  </conditionalFormatting>
  <conditionalFormatting sqref="E7:E36">
    <cfRule type="expression" priority="4" aboveAverage="0" equalAverage="0" bottom="0" percent="0" rank="0" text="" dxfId="1">
      <formula>E$6="일"</formula>
    </cfRule>
  </conditionalFormatting>
  <conditionalFormatting sqref="F7:F36">
    <cfRule type="expression" priority="5" aboveAverage="0" equalAverage="0" bottom="0" percent="0" rank="0" text="" dxfId="1">
      <formula>F$6="일"</formula>
    </cfRule>
  </conditionalFormatting>
  <conditionalFormatting sqref="G7:G36">
    <cfRule type="expression" priority="6" aboveAverage="0" equalAverage="0" bottom="0" percent="0" rank="0" text="" dxfId="1">
      <formula>G$6="일"</formula>
    </cfRule>
  </conditionalFormatting>
  <conditionalFormatting sqref="H7:H36">
    <cfRule type="expression" priority="7" aboveAverage="0" equalAverage="0" bottom="0" percent="0" rank="0" text="" dxfId="1">
      <formula>H$6="일"</formula>
    </cfRule>
  </conditionalFormatting>
  <conditionalFormatting sqref="I7:I36">
    <cfRule type="expression" priority="8" aboveAverage="0" equalAverage="0" bottom="0" percent="0" rank="0" text="" dxfId="1">
      <formula>I$6="일"</formula>
    </cfRule>
  </conditionalFormatting>
  <conditionalFormatting sqref="J7:J36">
    <cfRule type="expression" priority="9" aboveAverage="0" equalAverage="0" bottom="0" percent="0" rank="0" text="" dxfId="1">
      <formula>J$6="일"</formula>
    </cfRule>
  </conditionalFormatting>
  <conditionalFormatting sqref="K7:K36">
    <cfRule type="expression" priority="10" aboveAverage="0" equalAverage="0" bottom="0" percent="0" rank="0" text="" dxfId="1">
      <formula>K$6="일"</formula>
    </cfRule>
  </conditionalFormatting>
  <conditionalFormatting sqref="L7:L36">
    <cfRule type="expression" priority="11" aboveAverage="0" equalAverage="0" bottom="0" percent="0" rank="0" text="" dxfId="1">
      <formula>L$6="일"</formula>
    </cfRule>
  </conditionalFormatting>
  <conditionalFormatting sqref="M7:M36">
    <cfRule type="expression" priority="12" aboveAverage="0" equalAverage="0" bottom="0" percent="0" rank="0" text="" dxfId="1">
      <formula>M$6="일"</formula>
    </cfRule>
  </conditionalFormatting>
  <conditionalFormatting sqref="N7:N36">
    <cfRule type="expression" priority="13" aboveAverage="0" equalAverage="0" bottom="0" percent="0" rank="0" text="" dxfId="1">
      <formula>N$6="일"</formula>
    </cfRule>
  </conditionalFormatting>
  <conditionalFormatting sqref="O7:O36">
    <cfRule type="expression" priority="14" aboveAverage="0" equalAverage="0" bottom="0" percent="0" rank="0" text="" dxfId="1">
      <formula>O$6="일"</formula>
    </cfRule>
  </conditionalFormatting>
  <conditionalFormatting sqref="P7:P36">
    <cfRule type="expression" priority="15" aboveAverage="0" equalAverage="0" bottom="0" percent="0" rank="0" text="" dxfId="1">
      <formula>P$6="일"</formula>
    </cfRule>
  </conditionalFormatting>
  <conditionalFormatting sqref="Q7:Q36">
    <cfRule type="expression" priority="16" aboveAverage="0" equalAverage="0" bottom="0" percent="0" rank="0" text="" dxfId="1">
      <formula>Q$6="일"</formula>
    </cfRule>
  </conditionalFormatting>
  <conditionalFormatting sqref="R7:R36">
    <cfRule type="expression" priority="17" aboveAverage="0" equalAverage="0" bottom="0" percent="0" rank="0" text="" dxfId="1">
      <formula>R$6="일"</formula>
    </cfRule>
  </conditionalFormatting>
  <conditionalFormatting sqref="S7:S36">
    <cfRule type="expression" priority="18" aboveAverage="0" equalAverage="0" bottom="0" percent="0" rank="0" text="" dxfId="1">
      <formula>S$6="일"</formula>
    </cfRule>
  </conditionalFormatting>
  <conditionalFormatting sqref="T7:T36">
    <cfRule type="expression" priority="19" aboveAverage="0" equalAverage="0" bottom="0" percent="0" rank="0" text="" dxfId="1">
      <formula>T$6="일"</formula>
    </cfRule>
  </conditionalFormatting>
  <conditionalFormatting sqref="U7:U36">
    <cfRule type="expression" priority="20" aboveAverage="0" equalAverage="0" bottom="0" percent="0" rank="0" text="" dxfId="1">
      <formula>U$6="일"</formula>
    </cfRule>
  </conditionalFormatting>
  <conditionalFormatting sqref="V7:V36">
    <cfRule type="expression" priority="21" aboveAverage="0" equalAverage="0" bottom="0" percent="0" rank="0" text="" dxfId="1">
      <formula>V$6="일"</formula>
    </cfRule>
  </conditionalFormatting>
  <conditionalFormatting sqref="W7:W36">
    <cfRule type="expression" priority="22" aboveAverage="0" equalAverage="0" bottom="0" percent="0" rank="0" text="" dxfId="1">
      <formula>W$6="일"</formula>
    </cfRule>
  </conditionalFormatting>
  <conditionalFormatting sqref="X7:X36">
    <cfRule type="expression" priority="23" aboveAverage="0" equalAverage="0" bottom="0" percent="0" rank="0" text="" dxfId="1">
      <formula>X$6="일"</formula>
    </cfRule>
  </conditionalFormatting>
  <conditionalFormatting sqref="Y7:Y36">
    <cfRule type="expression" priority="24" aboveAverage="0" equalAverage="0" bottom="0" percent="0" rank="0" text="" dxfId="1">
      <formula>Y$6="일"</formula>
    </cfRule>
  </conditionalFormatting>
  <conditionalFormatting sqref="Z7:Z36">
    <cfRule type="expression" priority="25" aboveAverage="0" equalAverage="0" bottom="0" percent="0" rank="0" text="" dxfId="1">
      <formula>Z$6="일"</formula>
    </cfRule>
  </conditionalFormatting>
  <conditionalFormatting sqref="AA7:AA36">
    <cfRule type="expression" priority="26" aboveAverage="0" equalAverage="0" bottom="0" percent="0" rank="0" text="" dxfId="1">
      <formula>AA$6="일"</formula>
    </cfRule>
  </conditionalFormatting>
  <conditionalFormatting sqref="AB7:AB36">
    <cfRule type="expression" priority="27" aboveAverage="0" equalAverage="0" bottom="0" percent="0" rank="0" text="" dxfId="1">
      <formula>AB$6="일"</formula>
    </cfRule>
  </conditionalFormatting>
  <conditionalFormatting sqref="AC7:AC36">
    <cfRule type="expression" priority="28" aboveAverage="0" equalAverage="0" bottom="0" percent="0" rank="0" text="" dxfId="1">
      <formula>AC$6="일"</formula>
    </cfRule>
  </conditionalFormatting>
  <conditionalFormatting sqref="AD7:AD36">
    <cfRule type="expression" priority="29" aboveAverage="0" equalAverage="0" bottom="0" percent="0" rank="0" text="" dxfId="1">
      <formula>AD$6="일"</formula>
    </cfRule>
  </conditionalFormatting>
  <conditionalFormatting sqref="AE7:AE36">
    <cfRule type="expression" priority="30" aboveAverage="0" equalAverage="0" bottom="0" percent="0" rank="0" text="" dxfId="1">
      <formula>AE$6="일"</formula>
    </cfRule>
  </conditionalFormatting>
  <conditionalFormatting sqref="AF7:AF36">
    <cfRule type="expression" priority="31" aboveAverage="0" equalAverage="0" bottom="0" percent="0" rank="0" text="" dxfId="1">
      <formula>AF$6="일"</formula>
    </cfRule>
  </conditionalFormatting>
  <conditionalFormatting sqref="AG7:AG36">
    <cfRule type="expression" priority="32" aboveAverage="0" equalAverage="0" bottom="0" percent="0" rank="0" text="" dxfId="1">
      <formula>AG$6="일"</formula>
    </cfRule>
  </conditionalFormatting>
  <conditionalFormatting sqref="AH7:AH36">
    <cfRule type="expression" priority="33" aboveAverage="0" equalAverage="0" bottom="0" percent="0" rank="0" text="" dxfId="1">
      <formula>AH$6="일"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46"/>
    <col collapsed="false" customWidth="true" hidden="false" outlineLevel="0" max="6" min="5" style="0" width="13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24"/>
    <col collapsed="false" customWidth="true" hidden="false" outlineLevel="0" max="10" min="10" style="0" width="10"/>
  </cols>
  <sheetData>
    <row r="1" customFormat="false" ht="36" hidden="false" customHeight="true" outlineLevel="0" collapsed="false">
      <c r="A1" s="17" t="str">
        <f aca="false">설정!$C$4&amp;"   장비 법정 정기검사"</f>
        <v>［ 의료기관명 ］   장비 법정 정기검사</v>
      </c>
      <c r="B1" s="17"/>
      <c r="C1" s="17"/>
      <c r="D1" s="17"/>
      <c r="E1" s="17"/>
      <c r="F1" s="17"/>
      <c r="G1" s="17"/>
      <c r="H1" s="17"/>
      <c r="I1" s="17"/>
    </row>
    <row r="2" customFormat="false" ht="18" hidden="false" customHeight="true" outlineLevel="0" collapsed="false">
      <c r="A2" s="18" t="s">
        <v>77</v>
      </c>
      <c r="B2" s="18"/>
      <c r="C2" s="18"/>
      <c r="D2" s="18"/>
      <c r="E2" s="18"/>
      <c r="F2" s="18"/>
      <c r="G2" s="18"/>
      <c r="H2" s="18"/>
      <c r="I2" s="18"/>
    </row>
    <row r="3" customFormat="false" ht="6" hidden="false" customHeight="true" outlineLevel="0" collapsed="false"/>
    <row r="5" customFormat="false" ht="24" hidden="false" customHeight="true" outlineLevel="0" collapsed="false">
      <c r="A5" s="11" t="s">
        <v>46</v>
      </c>
      <c r="B5" s="11" t="s">
        <v>78</v>
      </c>
      <c r="C5" s="11" t="s">
        <v>79</v>
      </c>
      <c r="D5" s="11" t="s">
        <v>80</v>
      </c>
      <c r="E5" s="11" t="s">
        <v>81</v>
      </c>
      <c r="F5" s="11" t="s">
        <v>82</v>
      </c>
      <c r="G5" s="11" t="s">
        <v>83</v>
      </c>
      <c r="H5" s="11" t="s">
        <v>49</v>
      </c>
      <c r="I5" s="11" t="s">
        <v>84</v>
      </c>
      <c r="J5" s="26" t="s">
        <v>85</v>
      </c>
    </row>
    <row r="6" customFormat="false" ht="21.75" hidden="false" customHeight="true" outlineLevel="0" collapsed="false">
      <c r="A6" s="12" t="n">
        <v>1</v>
      </c>
      <c r="B6" s="27" t="s">
        <v>86</v>
      </c>
      <c r="C6" s="28" t="s">
        <v>87</v>
      </c>
      <c r="D6" s="29" t="s">
        <v>88</v>
      </c>
      <c r="E6" s="30"/>
      <c r="F6" s="31" t="str">
        <f aca="false">IF(OR($E6="",$J6=""),"",EDATE($E6,$J6))</f>
        <v/>
      </c>
      <c r="G6" s="32" t="str">
        <f aca="true">IF($F6="","",$F6-TODAY())</f>
        <v/>
      </c>
      <c r="H6" s="33"/>
      <c r="I6" s="33"/>
      <c r="J6" s="34" t="n">
        <v>36</v>
      </c>
    </row>
    <row r="7" customFormat="false" ht="21.75" hidden="false" customHeight="true" outlineLevel="0" collapsed="false">
      <c r="A7" s="12" t="n">
        <v>2</v>
      </c>
      <c r="B7" s="27" t="s">
        <v>89</v>
      </c>
      <c r="C7" s="28" t="s">
        <v>90</v>
      </c>
      <c r="D7" s="29" t="s">
        <v>91</v>
      </c>
      <c r="E7" s="30"/>
      <c r="F7" s="31" t="str">
        <f aca="false">IF(OR($E7="",$J7=""),"",EDATE($E7,$J7))</f>
        <v/>
      </c>
      <c r="G7" s="32" t="str">
        <f aca="true">IF($F7="","",$F7-TODAY())</f>
        <v/>
      </c>
      <c r="H7" s="33"/>
      <c r="I7" s="33"/>
      <c r="J7" s="34" t="n">
        <v>3</v>
      </c>
    </row>
    <row r="8" customFormat="false" ht="21.75" hidden="false" customHeight="true" outlineLevel="0" collapsed="false">
      <c r="A8" s="12" t="n">
        <v>3</v>
      </c>
      <c r="B8" s="27" t="s">
        <v>92</v>
      </c>
      <c r="C8" s="28" t="s">
        <v>93</v>
      </c>
      <c r="D8" s="29" t="s">
        <v>94</v>
      </c>
      <c r="E8" s="30"/>
      <c r="F8" s="31" t="str">
        <f aca="false">IF(OR($E8="",$J8=""),"",EDATE($E8,$J8))</f>
        <v/>
      </c>
      <c r="G8" s="32" t="str">
        <f aca="true">IF($F8="","",$F8-TODAY())</f>
        <v/>
      </c>
      <c r="H8" s="33"/>
      <c r="I8" s="33"/>
      <c r="J8" s="34" t="n">
        <v>24</v>
      </c>
    </row>
    <row r="9" customFormat="false" ht="21.75" hidden="false" customHeight="true" outlineLevel="0" collapsed="false">
      <c r="A9" s="12" t="n">
        <v>4</v>
      </c>
      <c r="B9" s="27" t="s">
        <v>95</v>
      </c>
      <c r="C9" s="28" t="s">
        <v>87</v>
      </c>
      <c r="D9" s="29" t="s">
        <v>96</v>
      </c>
      <c r="E9" s="30"/>
      <c r="F9" s="31" t="str">
        <f aca="false">IF(OR($E9="",$J9=""),"",EDATE($E9,$J9))</f>
        <v/>
      </c>
      <c r="G9" s="32" t="str">
        <f aca="true">IF($F9="","",$F9-TODAY())</f>
        <v/>
      </c>
      <c r="H9" s="33"/>
      <c r="I9" s="33"/>
      <c r="J9" s="34" t="n">
        <v>36</v>
      </c>
    </row>
    <row r="10" customFormat="false" ht="21.75" hidden="false" customHeight="true" outlineLevel="0" collapsed="false">
      <c r="A10" s="12" t="n">
        <v>5</v>
      </c>
      <c r="B10" s="27" t="s">
        <v>97</v>
      </c>
      <c r="C10" s="35" t="s">
        <v>98</v>
      </c>
      <c r="D10" s="29" t="s">
        <v>99</v>
      </c>
      <c r="E10" s="30"/>
      <c r="F10" s="31" t="str">
        <f aca="false">IF(OR($E10="",$J10=""),"",EDATE($E10,$J10))</f>
        <v/>
      </c>
      <c r="G10" s="32" t="str">
        <f aca="true">IF($F10="","",$F10-TODAY())</f>
        <v/>
      </c>
      <c r="H10" s="33"/>
      <c r="I10" s="33"/>
      <c r="J10" s="34" t="n">
        <v>12</v>
      </c>
    </row>
    <row r="11" customFormat="false" ht="21.75" hidden="false" customHeight="true" outlineLevel="0" collapsed="false">
      <c r="A11" s="12" t="n">
        <v>6</v>
      </c>
      <c r="B11" s="27" t="s">
        <v>100</v>
      </c>
      <c r="C11" s="35" t="s">
        <v>98</v>
      </c>
      <c r="D11" s="29" t="s">
        <v>101</v>
      </c>
      <c r="E11" s="30"/>
      <c r="F11" s="31" t="str">
        <f aca="false">IF(OR($E11="",$J11=""),"",EDATE($E11,$J11))</f>
        <v/>
      </c>
      <c r="G11" s="32" t="str">
        <f aca="true">IF($F11="","",$F11-TODAY())</f>
        <v/>
      </c>
      <c r="H11" s="33"/>
      <c r="I11" s="33"/>
      <c r="J11" s="34" t="n">
        <v>12</v>
      </c>
    </row>
    <row r="12" customFormat="false" ht="21.75" hidden="false" customHeight="true" outlineLevel="0" collapsed="false">
      <c r="A12" s="12" t="n">
        <v>7</v>
      </c>
      <c r="B12" s="27" t="s">
        <v>102</v>
      </c>
      <c r="C12" s="35" t="s">
        <v>98</v>
      </c>
      <c r="D12" s="29" t="s">
        <v>103</v>
      </c>
      <c r="E12" s="30"/>
      <c r="F12" s="31" t="str">
        <f aca="false">IF(OR($E12="",$J12=""),"",EDATE($E12,$J12))</f>
        <v/>
      </c>
      <c r="G12" s="32" t="str">
        <f aca="true">IF($F12="","",$F12-TODAY())</f>
        <v/>
      </c>
      <c r="H12" s="33"/>
      <c r="I12" s="33"/>
      <c r="J12" s="34" t="n">
        <v>12</v>
      </c>
    </row>
    <row r="13" customFormat="false" ht="21.75" hidden="false" customHeight="true" outlineLevel="0" collapsed="false">
      <c r="A13" s="12" t="n">
        <v>8</v>
      </c>
      <c r="B13" s="27"/>
      <c r="C13" s="28"/>
      <c r="D13" s="29"/>
      <c r="E13" s="30"/>
      <c r="F13" s="31" t="str">
        <f aca="false">IF(OR($E13="",$J13=""),"",EDATE($E13,$J13))</f>
        <v/>
      </c>
      <c r="G13" s="32" t="str">
        <f aca="true">IF($F13="","",$F13-TODAY())</f>
        <v/>
      </c>
      <c r="H13" s="33"/>
      <c r="I13" s="33"/>
      <c r="J13" s="34"/>
    </row>
    <row r="14" customFormat="false" ht="21.75" hidden="false" customHeight="true" outlineLevel="0" collapsed="false">
      <c r="A14" s="12" t="n">
        <v>9</v>
      </c>
      <c r="B14" s="27"/>
      <c r="C14" s="28"/>
      <c r="D14" s="29"/>
      <c r="E14" s="30"/>
      <c r="F14" s="31" t="str">
        <f aca="false">IF(OR($E14="",$J14=""),"",EDATE($E14,$J14))</f>
        <v/>
      </c>
      <c r="G14" s="32" t="str">
        <f aca="true">IF($F14="","",$F14-TODAY())</f>
        <v/>
      </c>
      <c r="H14" s="33"/>
      <c r="I14" s="33"/>
      <c r="J14" s="34"/>
    </row>
    <row r="15" customFormat="false" ht="21.75" hidden="false" customHeight="true" outlineLevel="0" collapsed="false">
      <c r="A15" s="12" t="n">
        <v>10</v>
      </c>
      <c r="B15" s="27"/>
      <c r="C15" s="28"/>
      <c r="D15" s="29"/>
      <c r="E15" s="30"/>
      <c r="F15" s="31" t="str">
        <f aca="false">IF(OR($E15="",$J15=""),"",EDATE($E15,$J15))</f>
        <v/>
      </c>
      <c r="G15" s="32" t="str">
        <f aca="true">IF($F15="","",$F15-TODAY())</f>
        <v/>
      </c>
      <c r="H15" s="33"/>
      <c r="I15" s="33"/>
      <c r="J15" s="34"/>
    </row>
    <row r="16" customFormat="false" ht="21.75" hidden="false" customHeight="true" outlineLevel="0" collapsed="false">
      <c r="A16" s="12" t="n">
        <v>11</v>
      </c>
      <c r="B16" s="27"/>
      <c r="C16" s="28"/>
      <c r="D16" s="29"/>
      <c r="E16" s="30"/>
      <c r="F16" s="31" t="str">
        <f aca="false">IF(OR($E16="",$J16=""),"",EDATE($E16,$J16))</f>
        <v/>
      </c>
      <c r="G16" s="32" t="str">
        <f aca="true">IF($F16="","",$F16-TODAY())</f>
        <v/>
      </c>
      <c r="H16" s="33"/>
      <c r="I16" s="33"/>
      <c r="J16" s="34"/>
    </row>
    <row r="17" customFormat="false" ht="21.75" hidden="false" customHeight="true" outlineLevel="0" collapsed="false">
      <c r="A17" s="12" t="n">
        <v>12</v>
      </c>
      <c r="B17" s="27"/>
      <c r="C17" s="28"/>
      <c r="D17" s="29"/>
      <c r="E17" s="30"/>
      <c r="F17" s="31" t="str">
        <f aca="false">IF(OR($E17="",$J17=""),"",EDATE($E17,$J17))</f>
        <v/>
      </c>
      <c r="G17" s="32" t="str">
        <f aca="true">IF($F17="","",$F17-TODAY())</f>
        <v/>
      </c>
      <c r="H17" s="33"/>
      <c r="I17" s="33"/>
      <c r="J17" s="34"/>
    </row>
    <row r="18" customFormat="false" ht="21.75" hidden="false" customHeight="true" outlineLevel="0" collapsed="false">
      <c r="A18" s="12" t="n">
        <v>13</v>
      </c>
      <c r="B18" s="27"/>
      <c r="C18" s="28"/>
      <c r="D18" s="29"/>
      <c r="E18" s="30"/>
      <c r="F18" s="31" t="str">
        <f aca="false">IF(OR($E18="",$J18=""),"",EDATE($E18,$J18))</f>
        <v/>
      </c>
      <c r="G18" s="32" t="str">
        <f aca="true">IF($F18="","",$F18-TODAY())</f>
        <v/>
      </c>
      <c r="H18" s="33"/>
      <c r="I18" s="33"/>
      <c r="J18" s="34"/>
    </row>
    <row r="19" customFormat="false" ht="21.75" hidden="false" customHeight="true" outlineLevel="0" collapsed="false">
      <c r="A19" s="12" t="n">
        <v>14</v>
      </c>
      <c r="B19" s="27"/>
      <c r="C19" s="28"/>
      <c r="D19" s="29"/>
      <c r="E19" s="30"/>
      <c r="F19" s="31" t="str">
        <f aca="false">IF(OR($E19="",$J19=""),"",EDATE($E19,$J19))</f>
        <v/>
      </c>
      <c r="G19" s="32" t="str">
        <f aca="true">IF($F19="","",$F19-TODAY())</f>
        <v/>
      </c>
      <c r="H19" s="33"/>
      <c r="I19" s="33"/>
      <c r="J19" s="34"/>
    </row>
    <row r="20" customFormat="false" ht="21.75" hidden="false" customHeight="true" outlineLevel="0" collapsed="false">
      <c r="A20" s="12" t="n">
        <v>15</v>
      </c>
      <c r="B20" s="27"/>
      <c r="C20" s="28"/>
      <c r="D20" s="29"/>
      <c r="E20" s="30"/>
      <c r="F20" s="31" t="str">
        <f aca="false">IF(OR($E20="",$J20=""),"",EDATE($E20,$J20))</f>
        <v/>
      </c>
      <c r="G20" s="32" t="str">
        <f aca="true">IF($F20="","",$F20-TODAY())</f>
        <v/>
      </c>
      <c r="H20" s="33"/>
      <c r="I20" s="33"/>
      <c r="J20" s="34"/>
    </row>
    <row r="22" customFormat="false" ht="14.15" hidden="false" customHeight="false" outlineLevel="0" collapsed="false">
      <c r="A22" s="36" t="s">
        <v>104</v>
      </c>
      <c r="B22" s="36"/>
      <c r="C22" s="36"/>
      <c r="D22" s="36"/>
      <c r="E22" s="36"/>
      <c r="F22" s="36"/>
      <c r="G22" s="36"/>
      <c r="H22" s="36"/>
      <c r="I22" s="36"/>
      <c r="J22" s="36"/>
    </row>
  </sheetData>
  <mergeCells count="3">
    <mergeCell ref="A1:I1"/>
    <mergeCell ref="A2:I2"/>
    <mergeCell ref="A22:J22"/>
  </mergeCells>
  <conditionalFormatting sqref="A6:J20">
    <cfRule type="expression" priority="2" aboveAverage="0" equalAverage="0" bottom="0" percent="0" rank="0" text="" dxfId="0">
      <formula>$B6=""</formula>
    </cfRule>
    <cfRule type="expression" priority="3" aboveAverage="0" equalAverage="0" bottom="0" percent="0" rank="0" text="" dxfId="2">
      <formula>AND(ISNUMBER($G6),$G6&lt;0)</formula>
    </cfRule>
    <cfRule type="expression" priority="4" aboveAverage="0" equalAverage="0" bottom="0" percent="0" rank="0" text="" dxfId="3">
      <formula>AND(ISNUMBER($G6),$G6&gt;=0,$G6&lt;=60)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6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8" min="8" style="0" width="40"/>
  </cols>
  <sheetData>
    <row r="1" customFormat="false" ht="36" hidden="false" customHeight="true" outlineLevel="0" collapsed="false">
      <c r="A1" s="17" t="str">
        <f aca="false">설정!$C$4&amp;"   약품냉장고 온도 점검   "&amp;TEXT(설정!$C$5,"yyyy년 m월")</f>
        <v>［ 의료기관명 ］   약품냉장고 온도 점검   2026년 11월</v>
      </c>
      <c r="B1" s="17"/>
      <c r="C1" s="17"/>
      <c r="D1" s="17"/>
      <c r="E1" s="17"/>
      <c r="F1" s="17"/>
      <c r="G1" s="17"/>
    </row>
    <row r="2" customFormat="false" ht="18" hidden="false" customHeight="true" outlineLevel="0" collapsed="false">
      <c r="A2" s="18" t="s">
        <v>105</v>
      </c>
      <c r="B2" s="18"/>
      <c r="C2" s="18"/>
      <c r="D2" s="18"/>
      <c r="E2" s="18"/>
      <c r="F2" s="18"/>
      <c r="G2" s="18"/>
    </row>
    <row r="3" customFormat="false" ht="6" hidden="false" customHeight="true" outlineLevel="0" collapsed="false"/>
    <row r="5" customFormat="false" ht="52.2" hidden="false" customHeight="false" outlineLevel="0" collapsed="false">
      <c r="B5" s="7" t="s">
        <v>106</v>
      </c>
      <c r="C5" s="37" t="n">
        <v>2</v>
      </c>
      <c r="D5" s="37" t="n">
        <v>8</v>
      </c>
      <c r="E5" s="38" t="s">
        <v>107</v>
      </c>
    </row>
    <row r="7" customFormat="false" ht="21.75" hidden="false" customHeight="true" outlineLevel="0" collapsed="false">
      <c r="B7" s="11" t="s">
        <v>108</v>
      </c>
      <c r="C7" s="11" t="s">
        <v>109</v>
      </c>
      <c r="D7" s="11" t="s">
        <v>110</v>
      </c>
      <c r="E7" s="11" t="s">
        <v>111</v>
      </c>
      <c r="F7" s="11" t="s">
        <v>112</v>
      </c>
      <c r="G7" s="11" t="s">
        <v>113</v>
      </c>
      <c r="H7" s="11" t="s">
        <v>114</v>
      </c>
    </row>
    <row r="8" customFormat="false" ht="21" hidden="false" customHeight="true" outlineLevel="0" collapsed="false">
      <c r="B8" s="12" t="n">
        <v>1</v>
      </c>
      <c r="C8" s="39" t="n">
        <f aca="false">IF(MONTH(설정!$C$5+0)&lt;&gt;MONTH(설정!$C$5),"",설정!$C$5+0)</f>
        <v>46327</v>
      </c>
      <c r="D8" s="40" t="str">
        <f aca="false">IF(C8="","",CHOOSE(WEEKDAY(C8,2),"월","화","수","목","금","토","일"))</f>
        <v>일</v>
      </c>
      <c r="E8" s="41"/>
      <c r="F8" s="41"/>
      <c r="G8" s="33"/>
      <c r="H8" s="15"/>
    </row>
    <row r="9" customFormat="false" ht="21" hidden="false" customHeight="true" outlineLevel="0" collapsed="false">
      <c r="B9" s="12" t="n">
        <v>2</v>
      </c>
      <c r="C9" s="39" t="n">
        <f aca="false">IF(MONTH(설정!$C$5+1)&lt;&gt;MONTH(설정!$C$5),"",설정!$C$5+1)</f>
        <v>46328</v>
      </c>
      <c r="D9" s="40" t="str">
        <f aca="false">IF(C9="","",CHOOSE(WEEKDAY(C9,2),"월","화","수","목","금","토","일"))</f>
        <v>월</v>
      </c>
      <c r="E9" s="41"/>
      <c r="F9" s="41"/>
      <c r="G9" s="33"/>
      <c r="H9" s="15"/>
    </row>
    <row r="10" customFormat="false" ht="21" hidden="false" customHeight="true" outlineLevel="0" collapsed="false">
      <c r="B10" s="12" t="n">
        <v>3</v>
      </c>
      <c r="C10" s="39" t="n">
        <f aca="false">IF(MONTH(설정!$C$5+2)&lt;&gt;MONTH(설정!$C$5),"",설정!$C$5+2)</f>
        <v>46329</v>
      </c>
      <c r="D10" s="40" t="str">
        <f aca="false">IF(C10="","",CHOOSE(WEEKDAY(C10,2),"월","화","수","목","금","토","일"))</f>
        <v>화</v>
      </c>
      <c r="E10" s="41"/>
      <c r="F10" s="41"/>
      <c r="G10" s="33"/>
      <c r="H10" s="15"/>
    </row>
    <row r="11" customFormat="false" ht="21" hidden="false" customHeight="true" outlineLevel="0" collapsed="false">
      <c r="B11" s="12" t="n">
        <v>4</v>
      </c>
      <c r="C11" s="39" t="n">
        <f aca="false">IF(MONTH(설정!$C$5+3)&lt;&gt;MONTH(설정!$C$5),"",설정!$C$5+3)</f>
        <v>46330</v>
      </c>
      <c r="D11" s="40" t="str">
        <f aca="false">IF(C11="","",CHOOSE(WEEKDAY(C11,2),"월","화","수","목","금","토","일"))</f>
        <v>수</v>
      </c>
      <c r="E11" s="41"/>
      <c r="F11" s="41"/>
      <c r="G11" s="33"/>
      <c r="H11" s="15"/>
    </row>
    <row r="12" customFormat="false" ht="21" hidden="false" customHeight="true" outlineLevel="0" collapsed="false">
      <c r="B12" s="12" t="n">
        <v>5</v>
      </c>
      <c r="C12" s="39" t="n">
        <f aca="false">IF(MONTH(설정!$C$5+4)&lt;&gt;MONTH(설정!$C$5),"",설정!$C$5+4)</f>
        <v>46331</v>
      </c>
      <c r="D12" s="40" t="str">
        <f aca="false">IF(C12="","",CHOOSE(WEEKDAY(C12,2),"월","화","수","목","금","토","일"))</f>
        <v>목</v>
      </c>
      <c r="E12" s="41"/>
      <c r="F12" s="41"/>
      <c r="G12" s="33"/>
      <c r="H12" s="15"/>
    </row>
    <row r="13" customFormat="false" ht="21" hidden="false" customHeight="true" outlineLevel="0" collapsed="false">
      <c r="B13" s="12" t="n">
        <v>6</v>
      </c>
      <c r="C13" s="39" t="n">
        <f aca="false">IF(MONTH(설정!$C$5+5)&lt;&gt;MONTH(설정!$C$5),"",설정!$C$5+5)</f>
        <v>46332</v>
      </c>
      <c r="D13" s="40" t="str">
        <f aca="false">IF(C13="","",CHOOSE(WEEKDAY(C13,2),"월","화","수","목","금","토","일"))</f>
        <v>금</v>
      </c>
      <c r="E13" s="41"/>
      <c r="F13" s="41"/>
      <c r="G13" s="33"/>
      <c r="H13" s="15"/>
    </row>
    <row r="14" customFormat="false" ht="21" hidden="false" customHeight="true" outlineLevel="0" collapsed="false">
      <c r="B14" s="12" t="n">
        <v>7</v>
      </c>
      <c r="C14" s="39" t="n">
        <f aca="false">IF(MONTH(설정!$C$5+6)&lt;&gt;MONTH(설정!$C$5),"",설정!$C$5+6)</f>
        <v>46333</v>
      </c>
      <c r="D14" s="40" t="str">
        <f aca="false">IF(C14="","",CHOOSE(WEEKDAY(C14,2),"월","화","수","목","금","토","일"))</f>
        <v>토</v>
      </c>
      <c r="E14" s="41"/>
      <c r="F14" s="41"/>
      <c r="G14" s="33"/>
      <c r="H14" s="15"/>
    </row>
    <row r="15" customFormat="false" ht="21" hidden="false" customHeight="true" outlineLevel="0" collapsed="false">
      <c r="B15" s="12" t="n">
        <v>8</v>
      </c>
      <c r="C15" s="39" t="n">
        <f aca="false">IF(MONTH(설정!$C$5+7)&lt;&gt;MONTH(설정!$C$5),"",설정!$C$5+7)</f>
        <v>46334</v>
      </c>
      <c r="D15" s="40" t="str">
        <f aca="false">IF(C15="","",CHOOSE(WEEKDAY(C15,2),"월","화","수","목","금","토","일"))</f>
        <v>일</v>
      </c>
      <c r="E15" s="41"/>
      <c r="F15" s="41"/>
      <c r="G15" s="33"/>
      <c r="H15" s="15"/>
    </row>
    <row r="16" customFormat="false" ht="21" hidden="false" customHeight="true" outlineLevel="0" collapsed="false">
      <c r="B16" s="12" t="n">
        <v>9</v>
      </c>
      <c r="C16" s="39" t="n">
        <f aca="false">IF(MONTH(설정!$C$5+8)&lt;&gt;MONTH(설정!$C$5),"",설정!$C$5+8)</f>
        <v>46335</v>
      </c>
      <c r="D16" s="40" t="str">
        <f aca="false">IF(C16="","",CHOOSE(WEEKDAY(C16,2),"월","화","수","목","금","토","일"))</f>
        <v>월</v>
      </c>
      <c r="E16" s="41"/>
      <c r="F16" s="41"/>
      <c r="G16" s="33"/>
      <c r="H16" s="15"/>
    </row>
    <row r="17" customFormat="false" ht="21" hidden="false" customHeight="true" outlineLevel="0" collapsed="false">
      <c r="B17" s="12" t="n">
        <v>10</v>
      </c>
      <c r="C17" s="39" t="n">
        <f aca="false">IF(MONTH(설정!$C$5+9)&lt;&gt;MONTH(설정!$C$5),"",설정!$C$5+9)</f>
        <v>46336</v>
      </c>
      <c r="D17" s="40" t="str">
        <f aca="false">IF(C17="","",CHOOSE(WEEKDAY(C17,2),"월","화","수","목","금","토","일"))</f>
        <v>화</v>
      </c>
      <c r="E17" s="41"/>
      <c r="F17" s="41"/>
      <c r="G17" s="33"/>
      <c r="H17" s="15"/>
    </row>
    <row r="18" customFormat="false" ht="21" hidden="false" customHeight="true" outlineLevel="0" collapsed="false">
      <c r="B18" s="12" t="n">
        <v>11</v>
      </c>
      <c r="C18" s="39" t="n">
        <f aca="false">IF(MONTH(설정!$C$5+10)&lt;&gt;MONTH(설정!$C$5),"",설정!$C$5+10)</f>
        <v>46337</v>
      </c>
      <c r="D18" s="40" t="str">
        <f aca="false">IF(C18="","",CHOOSE(WEEKDAY(C18,2),"월","화","수","목","금","토","일"))</f>
        <v>수</v>
      </c>
      <c r="E18" s="41"/>
      <c r="F18" s="41"/>
      <c r="G18" s="33"/>
      <c r="H18" s="15"/>
    </row>
    <row r="19" customFormat="false" ht="21" hidden="false" customHeight="true" outlineLevel="0" collapsed="false">
      <c r="B19" s="12" t="n">
        <v>12</v>
      </c>
      <c r="C19" s="39" t="n">
        <f aca="false">IF(MONTH(설정!$C$5+11)&lt;&gt;MONTH(설정!$C$5),"",설정!$C$5+11)</f>
        <v>46338</v>
      </c>
      <c r="D19" s="40" t="str">
        <f aca="false">IF(C19="","",CHOOSE(WEEKDAY(C19,2),"월","화","수","목","금","토","일"))</f>
        <v>목</v>
      </c>
      <c r="E19" s="41"/>
      <c r="F19" s="41"/>
      <c r="G19" s="33"/>
      <c r="H19" s="15"/>
    </row>
    <row r="20" customFormat="false" ht="21" hidden="false" customHeight="true" outlineLevel="0" collapsed="false">
      <c r="B20" s="12" t="n">
        <v>13</v>
      </c>
      <c r="C20" s="39" t="n">
        <f aca="false">IF(MONTH(설정!$C$5+12)&lt;&gt;MONTH(설정!$C$5),"",설정!$C$5+12)</f>
        <v>46339</v>
      </c>
      <c r="D20" s="40" t="str">
        <f aca="false">IF(C20="","",CHOOSE(WEEKDAY(C20,2),"월","화","수","목","금","토","일"))</f>
        <v>금</v>
      </c>
      <c r="E20" s="41"/>
      <c r="F20" s="41"/>
      <c r="G20" s="33"/>
      <c r="H20" s="15"/>
    </row>
    <row r="21" customFormat="false" ht="21" hidden="false" customHeight="true" outlineLevel="0" collapsed="false">
      <c r="B21" s="12" t="n">
        <v>14</v>
      </c>
      <c r="C21" s="39" t="n">
        <f aca="false">IF(MONTH(설정!$C$5+13)&lt;&gt;MONTH(설정!$C$5),"",설정!$C$5+13)</f>
        <v>46340</v>
      </c>
      <c r="D21" s="40" t="str">
        <f aca="false">IF(C21="","",CHOOSE(WEEKDAY(C21,2),"월","화","수","목","금","토","일"))</f>
        <v>토</v>
      </c>
      <c r="E21" s="41"/>
      <c r="F21" s="41"/>
      <c r="G21" s="33"/>
      <c r="H21" s="15"/>
    </row>
    <row r="22" customFormat="false" ht="21" hidden="false" customHeight="true" outlineLevel="0" collapsed="false">
      <c r="B22" s="12" t="n">
        <v>15</v>
      </c>
      <c r="C22" s="39" t="n">
        <f aca="false">IF(MONTH(설정!$C$5+14)&lt;&gt;MONTH(설정!$C$5),"",설정!$C$5+14)</f>
        <v>46341</v>
      </c>
      <c r="D22" s="40" t="str">
        <f aca="false">IF(C22="","",CHOOSE(WEEKDAY(C22,2),"월","화","수","목","금","토","일"))</f>
        <v>일</v>
      </c>
      <c r="E22" s="41"/>
      <c r="F22" s="41"/>
      <c r="G22" s="33"/>
      <c r="H22" s="15"/>
    </row>
    <row r="23" customFormat="false" ht="21" hidden="false" customHeight="true" outlineLevel="0" collapsed="false">
      <c r="B23" s="12" t="n">
        <v>16</v>
      </c>
      <c r="C23" s="39" t="n">
        <f aca="false">IF(MONTH(설정!$C$5+15)&lt;&gt;MONTH(설정!$C$5),"",설정!$C$5+15)</f>
        <v>46342</v>
      </c>
      <c r="D23" s="40" t="str">
        <f aca="false">IF(C23="","",CHOOSE(WEEKDAY(C23,2),"월","화","수","목","금","토","일"))</f>
        <v>월</v>
      </c>
      <c r="E23" s="41"/>
      <c r="F23" s="41"/>
      <c r="G23" s="33"/>
      <c r="H23" s="15"/>
    </row>
    <row r="24" customFormat="false" ht="21" hidden="false" customHeight="true" outlineLevel="0" collapsed="false">
      <c r="B24" s="12" t="n">
        <v>17</v>
      </c>
      <c r="C24" s="39" t="n">
        <f aca="false">IF(MONTH(설정!$C$5+16)&lt;&gt;MONTH(설정!$C$5),"",설정!$C$5+16)</f>
        <v>46343</v>
      </c>
      <c r="D24" s="40" t="str">
        <f aca="false">IF(C24="","",CHOOSE(WEEKDAY(C24,2),"월","화","수","목","금","토","일"))</f>
        <v>화</v>
      </c>
      <c r="E24" s="41"/>
      <c r="F24" s="41"/>
      <c r="G24" s="33"/>
      <c r="H24" s="15"/>
    </row>
    <row r="25" customFormat="false" ht="21" hidden="false" customHeight="true" outlineLevel="0" collapsed="false">
      <c r="B25" s="12" t="n">
        <v>18</v>
      </c>
      <c r="C25" s="39" t="n">
        <f aca="false">IF(MONTH(설정!$C$5+17)&lt;&gt;MONTH(설정!$C$5),"",설정!$C$5+17)</f>
        <v>46344</v>
      </c>
      <c r="D25" s="40" t="str">
        <f aca="false">IF(C25="","",CHOOSE(WEEKDAY(C25,2),"월","화","수","목","금","토","일"))</f>
        <v>수</v>
      </c>
      <c r="E25" s="41"/>
      <c r="F25" s="41"/>
      <c r="G25" s="33"/>
      <c r="H25" s="15"/>
    </row>
    <row r="26" customFormat="false" ht="21" hidden="false" customHeight="true" outlineLevel="0" collapsed="false">
      <c r="B26" s="12" t="n">
        <v>19</v>
      </c>
      <c r="C26" s="39" t="n">
        <f aca="false">IF(MONTH(설정!$C$5+18)&lt;&gt;MONTH(설정!$C$5),"",설정!$C$5+18)</f>
        <v>46345</v>
      </c>
      <c r="D26" s="40" t="str">
        <f aca="false">IF(C26="","",CHOOSE(WEEKDAY(C26,2),"월","화","수","목","금","토","일"))</f>
        <v>목</v>
      </c>
      <c r="E26" s="41"/>
      <c r="F26" s="41"/>
      <c r="G26" s="33"/>
      <c r="H26" s="15"/>
    </row>
    <row r="27" customFormat="false" ht="21" hidden="false" customHeight="true" outlineLevel="0" collapsed="false">
      <c r="B27" s="12" t="n">
        <v>20</v>
      </c>
      <c r="C27" s="39" t="n">
        <f aca="false">IF(MONTH(설정!$C$5+19)&lt;&gt;MONTH(설정!$C$5),"",설정!$C$5+19)</f>
        <v>46346</v>
      </c>
      <c r="D27" s="40" t="str">
        <f aca="false">IF(C27="","",CHOOSE(WEEKDAY(C27,2),"월","화","수","목","금","토","일"))</f>
        <v>금</v>
      </c>
      <c r="E27" s="41"/>
      <c r="F27" s="41"/>
      <c r="G27" s="33"/>
      <c r="H27" s="15"/>
    </row>
    <row r="28" customFormat="false" ht="21" hidden="false" customHeight="true" outlineLevel="0" collapsed="false">
      <c r="B28" s="12" t="n">
        <v>21</v>
      </c>
      <c r="C28" s="39" t="n">
        <f aca="false">IF(MONTH(설정!$C$5+20)&lt;&gt;MONTH(설정!$C$5),"",설정!$C$5+20)</f>
        <v>46347</v>
      </c>
      <c r="D28" s="40" t="str">
        <f aca="false">IF(C28="","",CHOOSE(WEEKDAY(C28,2),"월","화","수","목","금","토","일"))</f>
        <v>토</v>
      </c>
      <c r="E28" s="41"/>
      <c r="F28" s="41"/>
      <c r="G28" s="33"/>
      <c r="H28" s="15"/>
    </row>
    <row r="29" customFormat="false" ht="21" hidden="false" customHeight="true" outlineLevel="0" collapsed="false">
      <c r="B29" s="12" t="n">
        <v>22</v>
      </c>
      <c r="C29" s="39" t="n">
        <f aca="false">IF(MONTH(설정!$C$5+21)&lt;&gt;MONTH(설정!$C$5),"",설정!$C$5+21)</f>
        <v>46348</v>
      </c>
      <c r="D29" s="40" t="str">
        <f aca="false">IF(C29="","",CHOOSE(WEEKDAY(C29,2),"월","화","수","목","금","토","일"))</f>
        <v>일</v>
      </c>
      <c r="E29" s="41"/>
      <c r="F29" s="41"/>
      <c r="G29" s="33"/>
      <c r="H29" s="15"/>
    </row>
    <row r="30" customFormat="false" ht="21" hidden="false" customHeight="true" outlineLevel="0" collapsed="false">
      <c r="B30" s="12" t="n">
        <v>23</v>
      </c>
      <c r="C30" s="39" t="n">
        <f aca="false">IF(MONTH(설정!$C$5+22)&lt;&gt;MONTH(설정!$C$5),"",설정!$C$5+22)</f>
        <v>46349</v>
      </c>
      <c r="D30" s="40" t="str">
        <f aca="false">IF(C30="","",CHOOSE(WEEKDAY(C30,2),"월","화","수","목","금","토","일"))</f>
        <v>월</v>
      </c>
      <c r="E30" s="41"/>
      <c r="F30" s="41"/>
      <c r="G30" s="33"/>
      <c r="H30" s="15"/>
    </row>
    <row r="31" customFormat="false" ht="21" hidden="false" customHeight="true" outlineLevel="0" collapsed="false">
      <c r="B31" s="12" t="n">
        <v>24</v>
      </c>
      <c r="C31" s="39" t="n">
        <f aca="false">IF(MONTH(설정!$C$5+23)&lt;&gt;MONTH(설정!$C$5),"",설정!$C$5+23)</f>
        <v>46350</v>
      </c>
      <c r="D31" s="40" t="str">
        <f aca="false">IF(C31="","",CHOOSE(WEEKDAY(C31,2),"월","화","수","목","금","토","일"))</f>
        <v>화</v>
      </c>
      <c r="E31" s="41"/>
      <c r="F31" s="41"/>
      <c r="G31" s="33"/>
      <c r="H31" s="15"/>
    </row>
    <row r="32" customFormat="false" ht="21" hidden="false" customHeight="true" outlineLevel="0" collapsed="false">
      <c r="B32" s="12" t="n">
        <v>25</v>
      </c>
      <c r="C32" s="39" t="n">
        <f aca="false">IF(MONTH(설정!$C$5+24)&lt;&gt;MONTH(설정!$C$5),"",설정!$C$5+24)</f>
        <v>46351</v>
      </c>
      <c r="D32" s="40" t="str">
        <f aca="false">IF(C32="","",CHOOSE(WEEKDAY(C32,2),"월","화","수","목","금","토","일"))</f>
        <v>수</v>
      </c>
      <c r="E32" s="41"/>
      <c r="F32" s="41"/>
      <c r="G32" s="33"/>
      <c r="H32" s="15"/>
    </row>
    <row r="33" customFormat="false" ht="21" hidden="false" customHeight="true" outlineLevel="0" collapsed="false">
      <c r="B33" s="12" t="n">
        <v>26</v>
      </c>
      <c r="C33" s="39" t="n">
        <f aca="false">IF(MONTH(설정!$C$5+25)&lt;&gt;MONTH(설정!$C$5),"",설정!$C$5+25)</f>
        <v>46352</v>
      </c>
      <c r="D33" s="40" t="str">
        <f aca="false">IF(C33="","",CHOOSE(WEEKDAY(C33,2),"월","화","수","목","금","토","일"))</f>
        <v>목</v>
      </c>
      <c r="E33" s="41"/>
      <c r="F33" s="41"/>
      <c r="G33" s="33"/>
      <c r="H33" s="15"/>
    </row>
    <row r="34" customFormat="false" ht="21" hidden="false" customHeight="true" outlineLevel="0" collapsed="false">
      <c r="B34" s="12" t="n">
        <v>27</v>
      </c>
      <c r="C34" s="39" t="n">
        <f aca="false">IF(MONTH(설정!$C$5+26)&lt;&gt;MONTH(설정!$C$5),"",설정!$C$5+26)</f>
        <v>46353</v>
      </c>
      <c r="D34" s="40" t="str">
        <f aca="false">IF(C34="","",CHOOSE(WEEKDAY(C34,2),"월","화","수","목","금","토","일"))</f>
        <v>금</v>
      </c>
      <c r="E34" s="41"/>
      <c r="F34" s="41"/>
      <c r="G34" s="33"/>
      <c r="H34" s="15"/>
    </row>
    <row r="35" customFormat="false" ht="21" hidden="false" customHeight="true" outlineLevel="0" collapsed="false">
      <c r="B35" s="12" t="n">
        <v>28</v>
      </c>
      <c r="C35" s="39" t="n">
        <f aca="false">IF(MONTH(설정!$C$5+27)&lt;&gt;MONTH(설정!$C$5),"",설정!$C$5+27)</f>
        <v>46354</v>
      </c>
      <c r="D35" s="40" t="str">
        <f aca="false">IF(C35="","",CHOOSE(WEEKDAY(C35,2),"월","화","수","목","금","토","일"))</f>
        <v>토</v>
      </c>
      <c r="E35" s="41"/>
      <c r="F35" s="41"/>
      <c r="G35" s="33"/>
      <c r="H35" s="15"/>
    </row>
    <row r="36" customFormat="false" ht="21" hidden="false" customHeight="true" outlineLevel="0" collapsed="false">
      <c r="B36" s="12" t="n">
        <v>29</v>
      </c>
      <c r="C36" s="39" t="n">
        <f aca="false">IF(MONTH(설정!$C$5+28)&lt;&gt;MONTH(설정!$C$5),"",설정!$C$5+28)</f>
        <v>46355</v>
      </c>
      <c r="D36" s="40" t="str">
        <f aca="false">IF(C36="","",CHOOSE(WEEKDAY(C36,2),"월","화","수","목","금","토","일"))</f>
        <v>일</v>
      </c>
      <c r="E36" s="41"/>
      <c r="F36" s="41"/>
      <c r="G36" s="33"/>
      <c r="H36" s="15"/>
    </row>
    <row r="37" customFormat="false" ht="21" hidden="false" customHeight="true" outlineLevel="0" collapsed="false">
      <c r="B37" s="12" t="n">
        <v>30</v>
      </c>
      <c r="C37" s="39" t="n">
        <f aca="false">IF(MONTH(설정!$C$5+29)&lt;&gt;MONTH(설정!$C$5),"",설정!$C$5+29)</f>
        <v>46356</v>
      </c>
      <c r="D37" s="40" t="str">
        <f aca="false">IF(C37="","",CHOOSE(WEEKDAY(C37,2),"월","화","수","목","금","토","일"))</f>
        <v>월</v>
      </c>
      <c r="E37" s="41"/>
      <c r="F37" s="41"/>
      <c r="G37" s="33"/>
      <c r="H37" s="15"/>
    </row>
    <row r="38" customFormat="false" ht="21" hidden="false" customHeight="true" outlineLevel="0" collapsed="false">
      <c r="B38" s="12" t="n">
        <v>31</v>
      </c>
      <c r="C38" s="39" t="str">
        <f aca="false">IF(MONTH(설정!$C$5+30)&lt;&gt;MONTH(설정!$C$5),"",설정!$C$5+30)</f>
        <v/>
      </c>
      <c r="D38" s="40" t="str">
        <f aca="false">IF(C38="","",CHOOSE(WEEKDAY(C38,2),"월","화","수","목","금","토","일"))</f>
        <v/>
      </c>
      <c r="E38" s="41"/>
      <c r="F38" s="41"/>
      <c r="G38" s="33"/>
      <c r="H38" s="15"/>
    </row>
    <row r="40" customFormat="false" ht="15" hidden="false" customHeight="true" outlineLevel="0" collapsed="false">
      <c r="B40" s="42" t="s">
        <v>115</v>
      </c>
      <c r="C40" s="42"/>
      <c r="D40" s="42"/>
      <c r="E40" s="42"/>
      <c r="F40" s="42"/>
      <c r="G40" s="42"/>
      <c r="H40" s="42"/>
    </row>
  </sheetData>
  <mergeCells count="3">
    <mergeCell ref="A1:G1"/>
    <mergeCell ref="A2:G2"/>
    <mergeCell ref="B40:H40"/>
  </mergeCells>
  <conditionalFormatting sqref="B8:H38">
    <cfRule type="expression" priority="2" aboveAverage="0" equalAverage="0" bottom="0" percent="0" rank="0" text="" dxfId="0">
      <formula>$C8=""</formula>
    </cfRule>
  </conditionalFormatting>
  <conditionalFormatting sqref="E8:E38">
    <cfRule type="expression" priority="3" aboveAverage="0" equalAverage="0" bottom="0" percent="0" rank="0" text="" dxfId="2">
      <formula>AND(ISNUMBER(E8),OR(E8&lt;$C$5,E8&gt;$D$5))</formula>
    </cfRule>
  </conditionalFormatting>
  <conditionalFormatting sqref="F8:F38">
    <cfRule type="expression" priority="4" aboveAverage="0" equalAverage="0" bottom="0" percent="0" rank="0" text="" dxfId="2">
      <formula>AND(ISNUMBER(F8),OR(F8&lt;$C$5,F8&gt;$D$5))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2026-10-19T05:30:58Z</dcterms:created>
  <dc:creator>openpyxl</dc:creator>
  <dc:description/>
  <dc:language>en-US</dc:language>
  <cp:lastModifiedBy/>
  <dcterms:modified xsi:type="dcterms:W3CDTF">2026-10-19T05:30:58Z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